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CB2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Inputs-Lists" sheetId="5" state="hidden" r:id="rId4"/>
    <sheet name="Inputs" sheetId="7" r:id="rId5"/>
    <sheet name="Operational" sheetId="8" state="hidden" r:id="rId6"/>
    <sheet name="DatasetProperties" sheetId="9" state="hidden" r:id="rId7"/>
    <sheet name="Data Checks-Lists" sheetId="10" state="hidden" r:id="rId8"/>
    <sheet name="Data Checks" sheetId="12" r:id="rId9"/>
  </sheets>
  <definedNames/>
  <calcPr fullCalcOnLoad="1"/>
</workbook>
</file>

<file path=xl/comments4.xml><?xml version="1.0" encoding="utf-8"?>
<comments xmlns="http://schemas.openxmlformats.org/spreadsheetml/2006/main">
  <authors>
    <author>suraj</author>
  </authors>
  <commentList>
    <comment ref="I10" authorId="0">
      <text>
        <r>
          <rPr>
            <b/>
            <sz val="10"/>
            <color rgb="FF000000"/>
            <rFont val="Calibri"/>
            <family val="2"/>
          </rPr>
          <t>The Title of The Question Will Be Here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 detailed description of the field will be here.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When helpful, we'll highlight what to include and what to exclude when answering the question.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We will also specify any constraints that will be placed on your answer.</t>
        </r>
      </text>
    </comment>
    <comment ref="I22" authorId="0">
      <text>
        <r>
          <rPr>
            <b/>
            <sz val="10"/>
            <color rgb="FF000000"/>
            <rFont val="Calibri"/>
            <family val="2"/>
          </rPr>
          <t>Dry Fertilizer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Tons of dry fertilizer, including regular, direct ship, and other.  EXCLUDE Lime.  Include DAP, MAP, Potash, Urea, and other dry.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23" authorId="0">
      <text>
        <r>
          <rPr>
            <b/>
            <sz val="10"/>
            <color rgb="FF000000"/>
            <rFont val="Calibri"/>
            <family val="2"/>
          </rPr>
          <t>Liquid Fertilizer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Tons of liquid fertilizer, including regular, direct ship,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24" authorId="0">
      <text>
        <r>
          <rPr>
            <b/>
            <sz val="10"/>
            <color rgb="FF000000"/>
            <rFont val="Calibri"/>
            <family val="2"/>
          </rPr>
          <t>NH3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Tons of NH3, including regular, direct ship,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45" authorId="0">
      <text>
        <r>
          <rPr>
            <b/>
            <sz val="10"/>
            <color rgb="FF000000"/>
            <rFont val="Calibri"/>
            <family val="2"/>
          </rPr>
          <t>Propane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46" authorId="0">
      <text>
        <r>
          <rPr>
            <b/>
            <sz val="10"/>
            <color rgb="FF000000"/>
            <rFont val="Calibri"/>
            <family val="2"/>
          </rPr>
          <t>Propane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direct ship or transport propane.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propane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propane direct ship?  answer required (enter 0 if no direct ship activity)</t>
        </r>
      </text>
    </comment>
    <comment ref="I47" authorId="0">
      <text>
        <r>
          <rPr>
            <b/>
            <sz val="10"/>
            <color rgb="FF000000"/>
            <rFont val="Calibri"/>
            <family val="2"/>
          </rPr>
          <t>Propane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propane,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52" authorId="0">
      <text>
        <r>
          <rPr>
            <b/>
            <sz val="10"/>
            <color rgb="FF000000"/>
            <rFont val="Calibri"/>
            <family val="2"/>
          </rPr>
          <t>Gasoline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53" authorId="0">
      <text>
        <r>
          <rPr>
            <b/>
            <sz val="10"/>
            <color rgb="FF000000"/>
            <rFont val="Calibri"/>
            <family val="2"/>
          </rPr>
          <t>Gasoline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direct ship or transport gasoline.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gasoline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gasoline direct ship?  answer required (enter 0 if no direct ship activity)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Gasoline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gasoline,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59" authorId="0">
      <text>
        <r>
          <rPr>
            <b/>
            <sz val="10"/>
            <color rgb="FF000000"/>
            <rFont val="Calibri"/>
            <family val="2"/>
          </rPr>
          <t>Diesel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60" authorId="0">
      <text>
        <r>
          <rPr>
            <b/>
            <sz val="10"/>
            <color rgb="FF000000"/>
            <rFont val="Calibri"/>
            <family val="2"/>
          </rPr>
          <t>Diesel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direct ship or transport diesel.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diesel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diesel direct ship?  answer required (enter 0 if no direct ship activity)</t>
        </r>
      </text>
    </comment>
    <comment ref="I61" authorId="0">
      <text>
        <r>
          <rPr>
            <b/>
            <sz val="10"/>
            <color rgb="FF000000"/>
            <rFont val="Calibri"/>
            <family val="2"/>
          </rPr>
          <t>Diesel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diesel,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78" authorId="0">
      <text>
        <r>
          <rPr>
            <b/>
            <sz val="10"/>
            <color rgb="FF000000"/>
            <rFont val="Calibri"/>
            <family val="2"/>
          </rPr>
          <t>Feed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Tons of feed, including regular, direct ship, and other. Includes bulk and bagged feed, but if only bulk data is availible, please estimate bagged feed or assume to be zero.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94" authorId="0">
      <text>
        <r>
          <rPr>
            <b/>
            <sz val="10"/>
            <color rgb="FF000000"/>
            <rFont val="Calibri"/>
            <family val="2"/>
          </rPr>
          <t>Corn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95" authorId="0">
      <text>
        <r>
          <rPr>
            <b/>
            <sz val="10"/>
            <color rgb="FF000000"/>
            <rFont val="Calibri"/>
            <family val="2"/>
          </rPr>
          <t>Corn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corn.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corn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corn direct ship?  answer required (enter 0 if no direct ship activity)</t>
        </r>
      </text>
    </comment>
    <comment ref="I96" authorId="0">
      <text>
        <r>
          <rPr>
            <b/>
            <sz val="10"/>
            <color rgb="FF000000"/>
            <rFont val="Calibri"/>
            <family val="2"/>
          </rPr>
          <t>Corn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corn,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01" authorId="0">
      <text>
        <r>
          <rPr>
            <b/>
            <sz val="10"/>
            <color rgb="FF000000"/>
            <rFont val="Calibri"/>
            <family val="2"/>
          </rPr>
          <t>Soybean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02" authorId="0">
      <text>
        <r>
          <rPr>
            <b/>
            <sz val="10"/>
            <color rgb="FF000000"/>
            <rFont val="Calibri"/>
            <family val="2"/>
          </rPr>
          <t>Soybean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soybean.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soybean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soybean direct ship?  answer required (enter 0 if no direct ship activity)</t>
        </r>
      </text>
    </comment>
    <comment ref="I103" authorId="0">
      <text>
        <r>
          <rPr>
            <b/>
            <sz val="10"/>
            <color rgb="FF000000"/>
            <rFont val="Calibri"/>
            <family val="2"/>
          </rPr>
          <t>Soybean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soybean,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08" authorId="0">
      <text>
        <r>
          <rPr>
            <b/>
            <sz val="10"/>
            <color rgb="FF000000"/>
            <rFont val="Calibri"/>
            <family val="2"/>
          </rPr>
          <t>Oats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09" authorId="0">
      <text>
        <r>
          <rPr>
            <b/>
            <sz val="10"/>
            <color rgb="FF000000"/>
            <rFont val="Calibri"/>
            <family val="2"/>
          </rPr>
          <t>Oats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oats.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oats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oats direct ship?  answer required (enter 0 if no direct ship activity)</t>
        </r>
      </text>
    </comment>
    <comment ref="I110" authorId="0">
      <text>
        <r>
          <rPr>
            <b/>
            <sz val="10"/>
            <color rgb="FF000000"/>
            <rFont val="Calibri"/>
            <family val="2"/>
          </rPr>
          <t>Oats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oats,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15" authorId="0">
      <text>
        <r>
          <rPr>
            <b/>
            <sz val="10"/>
            <color rgb="FF000000"/>
            <rFont val="Calibri"/>
            <family val="2"/>
          </rPr>
          <t>Milo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16" authorId="0">
      <text>
        <r>
          <rPr>
            <b/>
            <sz val="10"/>
            <color rgb="FF000000"/>
            <rFont val="Calibri"/>
            <family val="2"/>
          </rPr>
          <t>Milo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milo.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milo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milo direct ship?  answer required (enter 0 if no direct ship activity)</t>
        </r>
      </text>
    </comment>
    <comment ref="I117" authorId="0">
      <text>
        <r>
          <rPr>
            <b/>
            <sz val="10"/>
            <color rgb="FF000000"/>
            <rFont val="Calibri"/>
            <family val="2"/>
          </rPr>
          <t>Milo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milo,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Wheat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23" authorId="0">
      <text>
        <r>
          <rPr>
            <b/>
            <sz val="10"/>
            <color rgb="FF000000"/>
            <rFont val="Calibri"/>
            <family val="2"/>
          </rPr>
          <t>Wheat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wheat.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wheat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wheat direct ship?  answer required (enter 0 if no direct ship activity)</t>
        </r>
      </text>
    </comment>
    <comment ref="I124" authorId="0">
      <text>
        <r>
          <rPr>
            <b/>
            <sz val="10"/>
            <color rgb="FF000000"/>
            <rFont val="Calibri"/>
            <family val="2"/>
          </rPr>
          <t>Wheat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wheat,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46" authorId="0">
      <text>
        <r>
          <rPr>
            <b/>
            <sz val="10"/>
            <color rgb="FF000000"/>
            <rFont val="Calibri"/>
            <family val="2"/>
          </rPr>
          <t>Can you calculate the number of FTEs for the fiscal quarter?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47" authorId="0">
      <text>
        <r>
          <rPr>
            <b/>
            <sz val="10"/>
            <color rgb="FF000000"/>
            <rFont val="Calibri"/>
            <family val="2"/>
          </rPr>
          <t>If yes, can you break out FTEs by department?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calculate FTEs?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calculate FTEs? answer required</t>
        </r>
      </text>
    </comment>
    <comment ref="I158" authorId="0">
      <text>
        <r>
          <rPr>
            <b/>
            <sz val="10"/>
            <color rgb="FF000000"/>
            <rFont val="Calibri"/>
            <family val="2"/>
          </rPr>
          <t>Administration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59" authorId="0">
      <text>
        <r>
          <rPr>
            <b/>
            <sz val="10"/>
            <color rgb="FF000000"/>
            <rFont val="Calibri"/>
            <family val="2"/>
          </rPr>
          <t>Agronomy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0" authorId="0">
      <text>
        <r>
          <rPr>
            <b/>
            <sz val="10"/>
            <color rgb="FF000000"/>
            <rFont val="Calibri"/>
            <family val="2"/>
          </rPr>
          <t>Energy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1" authorId="0">
      <text>
        <r>
          <rPr>
            <b/>
            <sz val="10"/>
            <color rgb="FF000000"/>
            <rFont val="Calibri"/>
            <family val="2"/>
          </rPr>
          <t>Feed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2" authorId="0">
      <text>
        <r>
          <rPr>
            <b/>
            <sz val="10"/>
            <color rgb="FF000000"/>
            <rFont val="Calibri"/>
            <family val="2"/>
          </rPr>
          <t>Grain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3" authorId="0">
      <text>
        <r>
          <rPr>
            <b/>
            <sz val="10"/>
            <color rgb="FF000000"/>
            <rFont val="Calibri"/>
            <family val="2"/>
          </rPr>
          <t>Transportation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4" authorId="0">
      <text>
        <r>
          <rPr>
            <b/>
            <sz val="10"/>
            <color rgb="FF000000"/>
            <rFont val="Calibri"/>
            <family val="2"/>
          </rPr>
          <t>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  If you can't break out FTE by department, please leave the above inputs blank and enter Total FTE's here.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calculate FTEs?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calculate FTEs?  answer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79" authorId="0">
      <text>
        <r>
          <rPr>
            <b/>
            <sz val="10"/>
            <color rgb="FF000000"/>
            <rFont val="Calibri"/>
            <family val="2"/>
          </rPr>
          <t>Unused Revolver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Amount of unused term debt at the end of the quarter.  Will be used in working capital calculations.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sharedStrings.xml><?xml version="1.0" encoding="utf-8"?>
<sst xmlns="http://schemas.openxmlformats.org/spreadsheetml/2006/main" count="322" uniqueCount="142">
  <si>
    <t>FQ: Q1 2023</t>
  </si>
  <si>
    <t>FQ: Q2 2023</t>
  </si>
  <si>
    <t>FQ: Q3 2023</t>
  </si>
  <si>
    <t>FQ: Q4 2023</t>
  </si>
  <si>
    <t>email: swebster@iowainstitute.coop</t>
  </si>
  <si>
    <t>Questions?</t>
  </si>
  <si>
    <t>Ready to Submit This Survey?</t>
  </si>
  <si>
    <t>Need to Access Prior Surveys and Notes?</t>
  </si>
  <si>
    <t>Need a Survey for a Different Time Period?</t>
  </si>
  <si>
    <t>The data you report should be consistent with your fiscal calendar and reflect activity for the selected fiscal quarter.</t>
  </si>
  <si>
    <t>Fill out the 'Inputs' tab for the fiscal quarter selected ---&gt;</t>
  </si>
  <si>
    <t/>
  </si>
  <si>
    <t>Please select a fiscal quarter from the drop-down above.</t>
  </si>
  <si>
    <t>Click 'Enable Editing' if it appears at the top of your screen.</t>
  </si>
  <si>
    <t>Directions</t>
  </si>
  <si>
    <t>Copyright (c) 2022 CoMetrics. All rights reserved._x000d_
This file is for authorized users only.  All data is private and confidential to the submitter and is only viewable by the submitter's authorized parties.</t>
  </si>
  <si>
    <t>2023-Q1-Q4-v004</t>
  </si>
  <si>
    <t>Click on the 'Data Checks' tab ---&gt;</t>
  </si>
  <si>
    <t>Review and save your work!</t>
  </si>
  <si>
    <t>Next Steps...</t>
  </si>
  <si>
    <t>$</t>
  </si>
  <si>
    <t>Unused Revolver</t>
  </si>
  <si>
    <t>Other Metrics</t>
  </si>
  <si>
    <t>If there is no Direct Ship activity for a product, answer 'yes' to the Direct Ship question and enter 0 gallons.</t>
  </si>
  <si>
    <t>Total FTEs</t>
  </si>
  <si>
    <t>Wheat - Can you break out Direct Ship activity?</t>
  </si>
  <si>
    <t>Other</t>
  </si>
  <si>
    <t>Transportation</t>
  </si>
  <si>
    <t>FTEs</t>
  </si>
  <si>
    <t>Energy</t>
  </si>
  <si>
    <t>Administration</t>
  </si>
  <si>
    <t>Milo - Direct Ship</t>
  </si>
  <si>
    <t>If you can't break out FTE by department, please enter Total FTE's in the 'Other' category and leave everything else blank.</t>
  </si>
  <si>
    <t>yes</t>
  </si>
  <si>
    <t>no</t>
  </si>
  <si>
    <t>Must Specify Per Department FTEs</t>
  </si>
  <si>
    <t>Wheat - Direct Ship</t>
  </si>
  <si>
    <t>If yes, can you break out FTEs by department?</t>
  </si>
  <si>
    <t>Can you calculate the number of FTEs for the fiscal quarter?</t>
  </si>
  <si>
    <t>Include hours from all employees and contract labor: salaried, part-time, seasonal, etc.</t>
  </si>
  <si>
    <t>To calculate: total the number of hours worked for each department and divide by the number of weeks in the period, and then divide by 40.</t>
  </si>
  <si>
    <t>Based on a 40 hour work week.</t>
  </si>
  <si>
    <t>Full Time Equivalents (FTEs)</t>
  </si>
  <si>
    <t>Total Bushels</t>
  </si>
  <si>
    <t>Wheat - Regular, Other</t>
  </si>
  <si>
    <t>Total Tons</t>
  </si>
  <si>
    <t>NH3</t>
  </si>
  <si>
    <t>Milo - Regular, Other</t>
  </si>
  <si>
    <t>Milo - Can you break out Direct Ship activity?</t>
  </si>
  <si>
    <t>Oats - Regular, Other</t>
  </si>
  <si>
    <t>Diesel - Direct Ship</t>
  </si>
  <si>
    <t>Oats - Direct Ship</t>
  </si>
  <si>
    <t>Oats - Can you break out Direct Ship activity?</t>
  </si>
  <si>
    <t>Soybean - Regular, Other</t>
  </si>
  <si>
    <t>Soybean - Direct Ship</t>
  </si>
  <si>
    <t>Soybean - Can you break out Direct Ship activity?</t>
  </si>
  <si>
    <t>Corn - Regular, Other</t>
  </si>
  <si>
    <t>bushels</t>
  </si>
  <si>
    <t>Corn - Direct Ship</t>
  </si>
  <si>
    <t>Corn - Can you break out Direct Ship activity?</t>
  </si>
  <si>
    <t>If there is no Direct Ship activity for a product, answer 'yes' to the Direct Ship question and enter 0 bushels.</t>
  </si>
  <si>
    <t>Grain</t>
  </si>
  <si>
    <t>Feed</t>
  </si>
  <si>
    <t>Total Gallons</t>
  </si>
  <si>
    <t>Diesel - Regular, Other</t>
  </si>
  <si>
    <t>Diesel - Can you break out Direct Ship activity?</t>
  </si>
  <si>
    <t>Gasoline - Regular, Other</t>
  </si>
  <si>
    <t>Gasoline - Direct Ship</t>
  </si>
  <si>
    <t>Gasoline - Can you break out Direct Ship activity?</t>
  </si>
  <si>
    <t>Propane - Regular, Other</t>
  </si>
  <si>
    <t>gallons</t>
  </si>
  <si>
    <t>Propane - Direct Ship</t>
  </si>
  <si>
    <t>Propane - Can you break out Direct Ship activity?</t>
  </si>
  <si>
    <t>If you cannot break out Direct Ship for a product, put the total into the 'Regular, Other' field.</t>
  </si>
  <si>
    <t>Agronomy</t>
  </si>
  <si>
    <t>Liquid Fertilizer</t>
  </si>
  <si>
    <t>tons</t>
  </si>
  <si>
    <t>Dry Fertilizer (excluding lime)</t>
  </si>
  <si>
    <t>&lt;--- data check</t>
  </si>
  <si>
    <t>put mouse here</t>
  </si>
  <si>
    <t>Not sure how best to answer each question? Hover over the field for more detail ---&gt;</t>
  </si>
  <si>
    <t>Reasonable estimates are encouraged when data is not available.</t>
  </si>
  <si>
    <t>Most fields are required.  Do not leave these fields empty; enter 0 if nothing to report.</t>
  </si>
  <si>
    <t>your notes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</si>
  <si>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</si>
  <si>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</si>
  <si>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</si>
  <si>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</si>
  <si>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</si>
  <si>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</si>
  <si>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</si>
  <si>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</si>
  <si>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</si>
  <si>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129380</t>
  </si>
  <si>
    <t>ContributionForReportingPeriod</t>
  </si>
  <si>
    <t>129381</t>
  </si>
  <si>
    <t>129382</t>
  </si>
  <si>
    <t xml:space="preserve"> I am in this worksheet because Operational it is the only ParseableDataKind used across all fields.</t>
  </si>
  <si>
    <t>130072</t>
  </si>
  <si>
    <t>Calculated</t>
  </si>
  <si>
    <t>129387</t>
  </si>
  <si>
    <t>129388</t>
  </si>
  <si>
    <t>130073</t>
  </si>
  <si>
    <t>129390</t>
  </si>
  <si>
    <t>129391</t>
  </si>
  <si>
    <t>130074</t>
  </si>
  <si>
    <t>129393</t>
  </si>
  <si>
    <t>129394</t>
  </si>
  <si>
    <t>129396</t>
  </si>
  <si>
    <t>130075</t>
  </si>
  <si>
    <t>129400</t>
  </si>
  <si>
    <t>129401</t>
  </si>
  <si>
    <t>130076</t>
  </si>
  <si>
    <t>129403</t>
  </si>
  <si>
    <t>129404</t>
  </si>
  <si>
    <t>130077</t>
  </si>
  <si>
    <t>129406</t>
  </si>
  <si>
    <t>129407</t>
  </si>
  <si>
    <t>130078</t>
  </si>
  <si>
    <t>129409</t>
  </si>
  <si>
    <t>129410</t>
  </si>
  <si>
    <t>130079</t>
  </si>
  <si>
    <t>129412</t>
  </si>
  <si>
    <t>129413</t>
  </si>
  <si>
    <t>130080</t>
  </si>
  <si>
    <t>130081</t>
  </si>
  <si>
    <t>129368</t>
  </si>
  <si>
    <t>CombinedActivitySinceInception</t>
  </si>
  <si>
    <t>129369</t>
  </si>
  <si>
    <t>129370</t>
  </si>
  <si>
    <t>129371</t>
  </si>
  <si>
    <t>129372</t>
  </si>
  <si>
    <t>129373</t>
  </si>
  <si>
    <t>129374</t>
  </si>
  <si>
    <t>129375</t>
  </si>
  <si>
    <t>DatasetTemplatePath</t>
  </si>
  <si>
    <t>survey/farm-supply-quarterly/2023-Q1-Q4-v004</t>
  </si>
  <si>
    <t>Inputs</t>
  </si>
  <si>
    <t>Welcome</t>
  </si>
  <si>
    <t>Click on the hyperlinked question to resolve any failures.</t>
  </si>
  <si>
    <t>Before you submit this survey, please ensure that all data checks below "Pass."</t>
  </si>
  <si>
    <t>Save your work!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</si>
</sst>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;;;"/>
  </numFmts>
  <fonts count="69">
    <font>
      <sz val="10"/>
      <color theme="1"/>
      <name val="Arial"/>
      <family val="2"/>
    </font>
    <font>
      <sz val="10"/>
      <color rgb="FFD3D3D3"/>
      <name val="Consolas"/>
      <family val="2"/>
    </font>
    <font>
      <b/>
      <sz val="11"/>
      <color rgb="FFFFFFFF"/>
      <name val="Calibri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FF8C00"/>
      <name val="Calibri"/>
      <family val="2"/>
    </font>
    <font>
      <b/>
      <i/>
      <sz val="10"/>
      <color rgb="FFFF8C00"/>
      <name val="Consolas"/>
      <family val="2"/>
    </font>
    <font>
      <b/>
      <sz val="10"/>
      <color rgb="FFFF0000"/>
      <name val="Consolas"/>
      <family val="2"/>
    </font>
    <font>
      <b/>
      <i/>
      <sz val="11"/>
      <color rgb="FF4682B4"/>
      <name val="Calibri"/>
      <family val="2"/>
    </font>
    <font>
      <i/>
      <sz val="11"/>
      <color rgb="FF000000"/>
      <name val="Calibri"/>
      <family val="2"/>
    </font>
    <font>
      <sz val="10"/>
      <color rgb="FFFF00FF"/>
      <name val="Consolas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sz val="10"/>
      <color rgb="FF9ACD32"/>
      <name val="Consolas"/>
      <family val="2"/>
    </font>
    <font>
      <sz val="10"/>
      <color rgb="FFC00000"/>
      <name val="Consolas"/>
      <family val="2"/>
    </font>
    <font>
      <sz val="11"/>
      <color rgb="FF000000"/>
      <name val="Calibri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b/>
      <sz val="14"/>
      <color rgb="FFFF0000"/>
      <name val="Calibri"/>
      <family val="2"/>
    </font>
    <font>
      <b/>
      <i/>
      <sz val="10"/>
      <color rgb="FF4682B4"/>
      <name val="Arial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b/>
      <sz val="14"/>
      <color rgb="FF2E8B57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b/>
      <i/>
      <sz val="10"/>
      <color rgb="FFFF8C00"/>
      <name val="Arial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14"/>
      <color rgb="FF2E8B57"/>
      <name val="Arial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5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/>
      <right/>
      <top/>
      <bottom style="medium">
        <color rgb="FFD3D3D3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87">
    <xf numFmtId="0" fontId="0" fillId="0" borderId="0" xfId="0"/>
    <xf numFmtId="0" fontId="33" fillId="0" borderId="0" xfId="0" applyFont="1" applyAlignment="1">
      <alignment horizontal="center" vertical="center" textRotation="90"/>
    </xf>
    <xf numFmtId="0" fontId="29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54" fillId="0" borderId="0" xfId="0" applyFont="1"/>
    <xf numFmtId="0" fontId="60" fillId="0" borderId="0" xfId="0" applyFont="1" applyAlignment="1">
      <alignment horizontal="center" vertical="center"/>
    </xf>
    <xf numFmtId="0" fontId="65" fillId="0" borderId="0" xfId="0" applyFont="1"/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65" fillId="0" borderId="4" xfId="0" applyFont="1" applyBorder="1"/>
    <xf numFmtId="0" fontId="0" fillId="0" borderId="5" xfId="0" applyBorder="1" applyAlignment="1">
      <alignment indent="2"/>
    </xf>
    <xf numFmtId="0" fontId="64" fillId="2" borderId="0" xfId="0" applyFont="1" applyFill="1" applyAlignment="1">
      <alignment horizontal="left" vertical="top"/>
    </xf>
    <xf numFmtId="0" fontId="42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63" fillId="0" borderId="0" xfId="0" applyFont="1"/>
    <xf numFmtId="0" fontId="34" fillId="0" borderId="0" xfId="0" applyFont="1" applyAlignment="1">
      <alignment horizontal="center" vertical="center"/>
    </xf>
    <xf numFmtId="0" fontId="51" fillId="0" borderId="0" xfId="0" applyFont="1" applyAlignment="1">
      <alignment wrapText="1"/>
    </xf>
    <xf numFmtId="0" fontId="50" fillId="0" borderId="0" xfId="0" applyFont="1" applyAlignment="1">
      <alignment wrapText="1"/>
    </xf>
    <xf numFmtId="0" fontId="50" fillId="0" borderId="0" xfId="0" applyFont="1"/>
    <xf numFmtId="0" fontId="62" fillId="0" borderId="0" xfId="0" applyFont="1" applyAlignment="1">
      <alignment wrapText="1"/>
    </xf>
    <xf numFmtId="0" fontId="62" fillId="0" borderId="0" xfId="0" applyFont="1"/>
    <xf numFmtId="0" fontId="17" fillId="0" borderId="0" xfId="0" applyFont="1"/>
    <xf numFmtId="0" fontId="57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61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31" fillId="4" borderId="0" xfId="0" applyFont="1" applyFill="1"/>
    <xf numFmtId="0" fontId="33" fillId="4" borderId="0" xfId="0" applyFont="1" applyFill="1" applyAlignment="1">
      <alignment horizontal="center" vertical="center" textRotation="90"/>
    </xf>
    <xf numFmtId="0" fontId="29" fillId="4" borderId="0" xfId="0" applyFont="1" applyFill="1" applyAlignment="1">
      <alignment horizontal="center" vertical="center"/>
    </xf>
    <xf numFmtId="0" fontId="43" fillId="4" borderId="0" xfId="0" applyFont="1" applyFill="1" applyAlignment="1">
      <alignment horizontal="center" vertical="center"/>
    </xf>
    <xf numFmtId="0" fontId="45" fillId="4" borderId="0" xfId="0" applyFont="1" applyFill="1"/>
    <xf numFmtId="0" fontId="60" fillId="4" borderId="0" xfId="0" applyFont="1" applyFill="1" applyAlignment="1">
      <alignment horizontal="center" vertical="center"/>
    </xf>
    <xf numFmtId="0" fontId="59" fillId="4" borderId="0" xfId="0" applyFont="1" applyFill="1"/>
    <xf numFmtId="0" fontId="31" fillId="4" borderId="0" xfId="0" applyFont="1" applyFill="1" applyAlignment="1">
      <alignment indent="2"/>
    </xf>
    <xf numFmtId="0" fontId="31" fillId="4" borderId="1" xfId="0" applyFont="1" applyFill="1" applyBorder="1" applyAlignment="1">
      <alignment indent="2"/>
    </xf>
    <xf numFmtId="0" fontId="31" fillId="4" borderId="2" xfId="0" applyFont="1" applyFill="1" applyBorder="1" applyAlignment="1">
      <alignment indent="2"/>
    </xf>
    <xf numFmtId="0" fontId="31" fillId="4" borderId="3" xfId="0" applyFont="1" applyFill="1" applyBorder="1" applyAlignment="1">
      <alignment indent="2"/>
    </xf>
    <xf numFmtId="0" fontId="59" fillId="4" borderId="4" xfId="0" applyFont="1" applyFill="1" applyBorder="1"/>
    <xf numFmtId="0" fontId="31" fillId="4" borderId="5" xfId="0" applyFont="1" applyFill="1" applyBorder="1" applyAlignment="1">
      <alignment indent="2"/>
    </xf>
    <xf numFmtId="0" fontId="42" fillId="4" borderId="0" xfId="0" applyFont="1" applyFill="1" applyAlignment="1">
      <alignment horizontal="center" vertical="center"/>
    </xf>
    <xf numFmtId="0" fontId="39" fillId="4" borderId="0" xfId="0" applyFont="1" applyFill="1" applyAlignment="1">
      <alignment horizontal="center" vertical="center"/>
    </xf>
    <xf numFmtId="0" fontId="46" fillId="4" borderId="0" xfId="0" applyFont="1" applyFill="1" applyAlignment="1">
      <alignment horizontal="center" vertical="center"/>
    </xf>
    <xf numFmtId="0" fontId="58" fillId="4" borderId="0" xfId="0" applyFont="1" applyFill="1"/>
    <xf numFmtId="0" fontId="34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wrapText="1"/>
    </xf>
    <xf numFmtId="0" fontId="24" fillId="4" borderId="0" xfId="0" applyFont="1" applyFill="1" applyAlignment="1">
      <alignment wrapText="1"/>
    </xf>
    <xf numFmtId="0" fontId="24" fillId="4" borderId="0" xfId="0" applyFont="1" applyFill="1"/>
    <xf numFmtId="0" fontId="21" fillId="4" borderId="0" xfId="0" applyFont="1" applyFill="1" applyAlignment="1">
      <alignment wrapText="1"/>
    </xf>
    <xf numFmtId="0" fontId="21" fillId="4" borderId="0" xfId="0" applyFont="1" applyFill="1"/>
    <xf numFmtId="0" fontId="8" fillId="4" borderId="0" xfId="0" applyFont="1" applyFill="1"/>
    <xf numFmtId="0" fontId="57" fillId="4" borderId="0" xfId="0" applyFont="1" applyFill="1" applyAlignment="1">
      <alignment horizontal="right" vertical="center"/>
    </xf>
    <xf numFmtId="0" fontId="31" fillId="4" borderId="5" xfId="0" applyFont="1" applyFill="1" applyBorder="1" applyAlignment="1" applyProtection="1">
      <alignment indent="2"/>
      <protection locked="0"/>
    </xf>
    <xf numFmtId="0" fontId="43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2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1" fillId="0" borderId="0" xfId="0" applyFont="1" applyAlignment="1">
      <alignment horizontal="center" vertical="center" textRotation="90"/>
    </xf>
    <xf numFmtId="0" fontId="40" fillId="0" borderId="0" xfId="0" applyFont="1" applyAlignment="1">
      <alignment horizontal="center" vertical="center" textRotation="90"/>
    </xf>
    <xf numFmtId="0" fontId="39" fillId="0" borderId="0" xfId="0" applyFont="1" applyAlignment="1">
      <alignment horizontal="center" vertical="center" textRotation="90"/>
    </xf>
    <xf numFmtId="0" fontId="56" fillId="3" borderId="0" xfId="0" applyFont="1" applyFill="1" applyAlignment="1">
      <alignment horizontal="center" vertical="center" textRotation="90"/>
    </xf>
    <xf numFmtId="0" fontId="48" fillId="0" borderId="0" xfId="0" applyFont="1" applyAlignment="1">
      <alignment horizontal="center" vertical="center" textRotation="90"/>
    </xf>
    <xf numFmtId="0" fontId="55" fillId="0" borderId="0" xfId="0" applyFont="1" applyAlignment="1">
      <alignment horizontal="center" vertical="center"/>
    </xf>
    <xf numFmtId="0" fontId="55" fillId="0" borderId="6" xfId="0" applyFont="1" applyBorder="1" applyAlignment="1">
      <alignment horizontal="center" vertical="center"/>
    </xf>
    <xf numFmtId="0" fontId="55" fillId="0" borderId="7" xfId="0" applyFont="1" applyBorder="1" applyAlignment="1">
      <alignment horizontal="center" vertical="center"/>
    </xf>
    <xf numFmtId="0" fontId="55" fillId="0" borderId="8" xfId="0" applyFont="1" applyBorder="1" applyAlignment="1">
      <alignment horizontal="center" vertical="center"/>
    </xf>
    <xf numFmtId="0" fontId="0" fillId="0" borderId="9" xfId="0" applyBorder="1"/>
    <xf numFmtId="0" fontId="55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6" fillId="0" borderId="0" xfId="0" applyFont="1" applyAlignment="1">
      <alignment horizontal="center" vertical="center" wrapText="1"/>
    </xf>
    <xf numFmtId="0" fontId="54" fillId="0" borderId="0" xfId="0" applyFont="1" applyAlignment="1">
      <alignment wrapText="1"/>
    </xf>
    <xf numFmtId="0" fontId="4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1" fillId="0" borderId="0" xfId="0" applyFont="1"/>
    <xf numFmtId="0" fontId="24" fillId="0" borderId="0" xfId="0" applyFont="1" applyAlignment="1">
      <alignment horizontal="right"/>
    </xf>
    <xf numFmtId="0" fontId="19" fillId="5" borderId="0" xfId="0" applyFont="1" applyFill="1"/>
    <xf numFmtId="0" fontId="19" fillId="5" borderId="14" xfId="0" applyFont="1" applyFill="1" applyBorder="1"/>
    <xf numFmtId="0" fontId="19" fillId="5" borderId="15" xfId="0" applyFont="1" applyFill="1" applyBorder="1"/>
    <xf numFmtId="0" fontId="19" fillId="5" borderId="16" xfId="0" applyFont="1" applyFill="1" applyBorder="1"/>
    <xf numFmtId="0" fontId="19" fillId="5" borderId="17" xfId="0" applyFont="1" applyFill="1" applyBorder="1"/>
    <xf numFmtId="0" fontId="19" fillId="5" borderId="18" xfId="0" applyFont="1" applyFill="1" applyBorder="1"/>
    <xf numFmtId="0" fontId="19" fillId="5" borderId="5" xfId="0" applyFont="1" applyFill="1" applyBorder="1"/>
    <xf numFmtId="178" fontId="0" fillId="0" borderId="0" xfId="0" applyNumberFormat="1"/>
    <xf numFmtId="0" fontId="24" fillId="0" borderId="0" xfId="0" applyFont="1" applyAlignment="1">
      <alignment horizontal="left"/>
    </xf>
    <xf numFmtId="0" fontId="51" fillId="0" borderId="19" xfId="0" applyFont="1" applyBorder="1"/>
    <xf numFmtId="0" fontId="0" fillId="0" borderId="19" xfId="0" applyBorder="1"/>
    <xf numFmtId="0" fontId="38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53" fillId="0" borderId="0" xfId="0" applyFont="1"/>
    <xf numFmtId="0" fontId="33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52" fillId="0" borderId="0" xfId="0" applyFont="1" applyAlignment="1">
      <alignment vertical="center"/>
    </xf>
    <xf numFmtId="3" fontId="19" fillId="5" borderId="0" xfId="0" applyNumberFormat="1" applyFont="1" applyFill="1"/>
    <xf numFmtId="0" fontId="30" fillId="0" borderId="0" xfId="0" applyFont="1"/>
    <xf numFmtId="3" fontId="19" fillId="5" borderId="14" xfId="0" applyNumberFormat="1" applyFont="1" applyFill="1" applyBorder="1"/>
    <xf numFmtId="3" fontId="19" fillId="5" borderId="15" xfId="0" applyNumberFormat="1" applyFont="1" applyFill="1" applyBorder="1"/>
    <xf numFmtId="3" fontId="19" fillId="5" borderId="16" xfId="0" applyNumberFormat="1" applyFont="1" applyFill="1" applyBorder="1"/>
    <xf numFmtId="3" fontId="19" fillId="5" borderId="17" xfId="0" applyNumberFormat="1" applyFont="1" applyFill="1" applyBorder="1"/>
    <xf numFmtId="3" fontId="19" fillId="5" borderId="18" xfId="0" applyNumberFormat="1" applyFont="1" applyFill="1" applyBorder="1"/>
    <xf numFmtId="3" fontId="19" fillId="5" borderId="20" xfId="0" applyNumberFormat="1" applyFont="1" applyFill="1" applyBorder="1"/>
    <xf numFmtId="0" fontId="51" fillId="0" borderId="0" xfId="0" applyFont="1" applyAlignment="1">
      <alignment horizontal="right" indent="2"/>
    </xf>
    <xf numFmtId="0" fontId="19" fillId="6" borderId="0" xfId="0" applyFont="1" applyFill="1"/>
    <xf numFmtId="3" fontId="19" fillId="6" borderId="0" xfId="0" applyNumberFormat="1" applyFont="1" applyFill="1"/>
    <xf numFmtId="3" fontId="19" fillId="6" borderId="21" xfId="0" applyNumberFormat="1" applyFont="1" applyFill="1" applyBorder="1"/>
    <xf numFmtId="3" fontId="19" fillId="6" borderId="22" xfId="0" applyNumberFormat="1" applyFont="1" applyFill="1" applyBorder="1"/>
    <xf numFmtId="3" fontId="19" fillId="6" borderId="23" xfId="0" applyNumberFormat="1" applyFont="1" applyFill="1" applyBorder="1"/>
    <xf numFmtId="3" fontId="19" fillId="6" borderId="5" xfId="0" applyNumberFormat="1" applyFont="1" applyFill="1" applyBorder="1"/>
    <xf numFmtId="0" fontId="28" fillId="0" borderId="0" xfId="0" applyFont="1" applyAlignment="1">
      <alignment horizontal="center" vertical="center"/>
    </xf>
    <xf numFmtId="3" fontId="19" fillId="5" borderId="5" xfId="0" applyNumberFormat="1" applyFont="1" applyFill="1" applyBorder="1"/>
    <xf numFmtId="0" fontId="19" fillId="5" borderId="20" xfId="0" applyFont="1" applyFill="1" applyBorder="1"/>
    <xf numFmtId="0" fontId="19" fillId="6" borderId="21" xfId="0" applyFont="1" applyFill="1" applyBorder="1"/>
    <xf numFmtId="0" fontId="19" fillId="6" borderId="22" xfId="0" applyFont="1" applyFill="1" applyBorder="1"/>
    <xf numFmtId="0" fontId="19" fillId="6" borderId="23" xfId="0" applyFont="1" applyFill="1" applyBorder="1"/>
    <xf numFmtId="0" fontId="19" fillId="6" borderId="5" xfId="0" applyFont="1" applyFill="1" applyBorder="1"/>
    <xf numFmtId="0" fontId="26" fillId="0" borderId="0" xfId="0" applyFont="1" applyAlignment="1">
      <alignment horizontal="center" vertical="center"/>
    </xf>
    <xf numFmtId="0" fontId="51" fillId="0" borderId="0" xfId="0" applyFont="1" applyAlignment="1">
      <alignment indent="2"/>
    </xf>
    <xf numFmtId="0" fontId="50" fillId="0" borderId="0" xfId="0" applyFont="1" applyAlignment="1">
      <alignment indent="2"/>
    </xf>
    <xf numFmtId="177" fontId="19" fillId="5" borderId="0" xfId="0" applyNumberFormat="1" applyFont="1" applyFill="1"/>
    <xf numFmtId="177" fontId="19" fillId="5" borderId="14" xfId="0" applyNumberFormat="1" applyFont="1" applyFill="1" applyBorder="1"/>
    <xf numFmtId="177" fontId="19" fillId="5" borderId="15" xfId="0" applyNumberFormat="1" applyFont="1" applyFill="1" applyBorder="1"/>
    <xf numFmtId="177" fontId="19" fillId="5" borderId="16" xfId="0" applyNumberFormat="1" applyFont="1" applyFill="1" applyBorder="1"/>
    <xf numFmtId="177" fontId="19" fillId="5" borderId="17" xfId="0" applyNumberFormat="1" applyFont="1" applyFill="1" applyBorder="1"/>
    <xf numFmtId="177" fontId="19" fillId="5" borderId="18" xfId="0" applyNumberFormat="1" applyFont="1" applyFill="1" applyBorder="1"/>
    <xf numFmtId="177" fontId="19" fillId="5" borderId="20" xfId="0" applyNumberFormat="1" applyFont="1" applyFill="1" applyBorder="1"/>
    <xf numFmtId="177" fontId="19" fillId="6" borderId="0" xfId="0" applyNumberFormat="1" applyFont="1" applyFill="1"/>
    <xf numFmtId="177" fontId="19" fillId="6" borderId="21" xfId="0" applyNumberFormat="1" applyFont="1" applyFill="1" applyBorder="1"/>
    <xf numFmtId="177" fontId="19" fillId="6" borderId="22" xfId="0" applyNumberFormat="1" applyFont="1" applyFill="1" applyBorder="1"/>
    <xf numFmtId="177" fontId="19" fillId="6" borderId="23" xfId="0" applyNumberFormat="1" applyFont="1" applyFill="1" applyBorder="1"/>
    <xf numFmtId="177" fontId="19" fillId="6" borderId="5" xfId="0" applyNumberFormat="1" applyFont="1" applyFill="1" applyBorder="1"/>
    <xf numFmtId="0" fontId="18" fillId="0" borderId="0" xfId="0" applyFont="1"/>
    <xf numFmtId="0" fontId="0" fillId="0" borderId="10" xfId="0" applyFont="1" applyBorder="1" applyProtection="1">
      <protection locked="0"/>
    </xf>
    <xf numFmtId="3" fontId="19" fillId="5" borderId="18" xfId="0" applyNumberFormat="1" applyFont="1" applyFill="1" applyBorder="1" applyProtection="1">
      <protection locked="0"/>
    </xf>
    <xf numFmtId="3" fontId="19" fillId="5" borderId="17" xfId="0" applyNumberFormat="1" applyFont="1" applyFill="1" applyBorder="1" applyProtection="1">
      <protection locked="0"/>
    </xf>
    <xf numFmtId="3" fontId="19" fillId="5" borderId="20" xfId="0" applyNumberFormat="1" applyFont="1" applyFill="1" applyBorder="1" applyProtection="1">
      <protection locked="0"/>
    </xf>
    <xf numFmtId="0" fontId="19" fillId="5" borderId="18" xfId="0" applyFont="1" applyFill="1" applyBorder="1" applyProtection="1">
      <protection locked="0"/>
    </xf>
    <xf numFmtId="3" fontId="19" fillId="5" borderId="5" xfId="0" applyNumberFormat="1" applyFont="1" applyFill="1" applyBorder="1" applyProtection="1">
      <protection locked="0"/>
    </xf>
    <xf numFmtId="0" fontId="19" fillId="5" borderId="20" xfId="0" applyFont="1" applyFill="1" applyBorder="1" applyProtection="1">
      <protection locked="0"/>
    </xf>
    <xf numFmtId="177" fontId="19" fillId="5" borderId="18" xfId="0" applyNumberFormat="1" applyFont="1" applyFill="1" applyBorder="1" applyProtection="1">
      <protection locked="0"/>
    </xf>
    <xf numFmtId="177" fontId="19" fillId="5" borderId="17" xfId="0" applyNumberFormat="1" applyFont="1" applyFill="1" applyBorder="1" applyProtection="1">
      <protection locked="0"/>
    </xf>
    <xf numFmtId="177" fontId="19" fillId="5" borderId="20" xfId="0" applyNumberFormat="1" applyFont="1" applyFill="1" applyBorder="1" applyProtection="1">
      <protection locked="0"/>
    </xf>
    <xf numFmtId="0" fontId="49" fillId="3" borderId="0" xfId="0" applyFont="1" applyFill="1" applyAlignment="1">
      <alignment horizontal="center" vertical="center" wrapText="1"/>
    </xf>
    <xf numFmtId="0" fontId="43" fillId="4" borderId="0" xfId="0" applyFont="1" applyFill="1" applyAlignment="1">
      <alignment horizontal="center" vertical="center" textRotation="90"/>
    </xf>
    <xf numFmtId="0" fontId="31" fillId="4" borderId="0" xfId="0" applyFont="1" applyFill="1" applyAlignment="1">
      <alignment wrapText="1" indent="1"/>
    </xf>
    <xf numFmtId="0" fontId="42" fillId="4" borderId="0" xfId="0" applyFont="1" applyFill="1" applyAlignment="1">
      <alignment horizontal="center" vertical="center" textRotation="90"/>
    </xf>
    <xf numFmtId="0" fontId="31" fillId="4" borderId="0" xfId="0" applyFont="1" applyFill="1" applyAlignment="1">
      <alignment horizontal="center"/>
    </xf>
    <xf numFmtId="0" fontId="31" fillId="4" borderId="0" xfId="0" applyFont="1" applyFill="1" applyAlignment="1">
      <alignment vertical="center"/>
    </xf>
    <xf numFmtId="0" fontId="41" fillId="4" borderId="0" xfId="0" applyFont="1" applyFill="1" applyAlignment="1">
      <alignment horizontal="center" vertical="center" textRotation="90"/>
    </xf>
    <xf numFmtId="0" fontId="40" fillId="4" borderId="0" xfId="0" applyFont="1" applyFill="1" applyAlignment="1">
      <alignment horizontal="center" vertical="center" textRotation="90"/>
    </xf>
    <xf numFmtId="0" fontId="39" fillId="4" borderId="0" xfId="0" applyFont="1" applyFill="1" applyAlignment="1">
      <alignment horizontal="center" vertical="center" textRotation="90"/>
    </xf>
    <xf numFmtId="0" fontId="48" fillId="4" borderId="0" xfId="0" applyFont="1" applyFill="1" applyAlignment="1">
      <alignment horizontal="center" vertical="center" textRotation="90"/>
    </xf>
    <xf numFmtId="0" fontId="47" fillId="4" borderId="0" xfId="0" applyFont="1" applyFill="1" applyAlignment="1">
      <alignment horizontal="center" vertical="center"/>
    </xf>
    <xf numFmtId="0" fontId="47" fillId="4" borderId="6" xfId="0" applyFont="1" applyFill="1" applyBorder="1" applyAlignment="1">
      <alignment horizontal="center" vertical="center"/>
    </xf>
    <xf numFmtId="0" fontId="47" fillId="4" borderId="7" xfId="0" applyFont="1" applyFill="1" applyBorder="1" applyAlignment="1">
      <alignment horizontal="center" vertical="center"/>
    </xf>
    <xf numFmtId="0" fontId="47" fillId="4" borderId="8" xfId="0" applyFont="1" applyFill="1" applyBorder="1" applyAlignment="1">
      <alignment horizontal="center" vertical="center"/>
    </xf>
    <xf numFmtId="0" fontId="31" fillId="4" borderId="9" xfId="0" applyFont="1" applyFill="1" applyBorder="1"/>
    <xf numFmtId="0" fontId="47" fillId="4" borderId="10" xfId="0" applyFont="1" applyFill="1" applyBorder="1" applyAlignment="1">
      <alignment horizontal="center" vertical="center"/>
    </xf>
    <xf numFmtId="0" fontId="20" fillId="4" borderId="0" xfId="0" applyFont="1" applyFill="1"/>
    <xf numFmtId="0" fontId="20" fillId="4" borderId="11" xfId="0" applyFont="1" applyFill="1" applyBorder="1"/>
    <xf numFmtId="0" fontId="20" fillId="4" borderId="12" xfId="0" applyFont="1" applyFill="1" applyBorder="1"/>
    <xf numFmtId="0" fontId="20" fillId="4" borderId="13" xfId="0" applyFont="1" applyFill="1" applyBorder="1"/>
    <xf numFmtId="0" fontId="20" fillId="4" borderId="10" xfId="0" applyFont="1" applyFill="1" applyBorder="1"/>
    <xf numFmtId="0" fontId="46" fillId="4" borderId="0" xfId="0" applyFont="1" applyFill="1" applyAlignment="1">
      <alignment horizontal="center" vertical="center" wrapText="1"/>
    </xf>
    <xf numFmtId="0" fontId="45" fillId="4" borderId="0" xfId="0" applyFont="1" applyFill="1" applyAlignment="1">
      <alignment wrapText="1" indent="1"/>
    </xf>
    <xf numFmtId="0" fontId="44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wrapText="1" indent="1"/>
    </xf>
    <xf numFmtId="0" fontId="24" fillId="4" borderId="0" xfId="0" applyFont="1" applyFill="1" applyAlignment="1">
      <alignment horizontal="right" wrapText="1" indent="1"/>
    </xf>
    <xf numFmtId="0" fontId="19" fillId="5" borderId="0" xfId="0" applyFont="1" applyFill="1" applyAlignment="1">
      <alignment vertical="center"/>
    </xf>
    <xf numFmtId="0" fontId="19" fillId="5" borderId="14" xfId="0" applyFont="1" applyFill="1" applyBorder="1" applyAlignment="1">
      <alignment vertical="center"/>
    </xf>
    <xf numFmtId="0" fontId="31" fillId="4" borderId="24" xfId="0" applyFont="1" applyFill="1" applyBorder="1" applyAlignment="1">
      <alignment vertical="center"/>
    </xf>
    <xf numFmtId="0" fontId="19" fillId="5" borderId="15" xfId="0" applyFont="1" applyFill="1" applyBorder="1" applyAlignment="1">
      <alignment vertical="center"/>
    </xf>
    <xf numFmtId="0" fontId="19" fillId="5" borderId="16" xfId="0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0" fontId="19" fillId="5" borderId="18" xfId="0" applyFont="1" applyFill="1" applyBorder="1" applyAlignment="1">
      <alignment vertical="center"/>
    </xf>
    <xf numFmtId="0" fontId="31" fillId="4" borderId="4" xfId="0" applyFont="1" applyFill="1" applyBorder="1" applyAlignment="1">
      <alignment vertical="center"/>
    </xf>
    <xf numFmtId="0" fontId="19" fillId="5" borderId="5" xfId="0" applyFont="1" applyFill="1" applyBorder="1" applyAlignment="1">
      <alignment vertical="center"/>
    </xf>
    <xf numFmtId="178" fontId="31" fillId="4" borderId="0" xfId="0" applyNumberFormat="1" applyFont="1" applyFill="1"/>
    <xf numFmtId="0" fontId="24" fillId="4" borderId="0" xfId="0" applyFont="1" applyFill="1" applyAlignment="1">
      <alignment horizontal="left" vertical="center"/>
    </xf>
    <xf numFmtId="0" fontId="25" fillId="4" borderId="19" xfId="0" applyFont="1" applyFill="1" applyBorder="1" applyAlignment="1">
      <alignment wrapText="1" indent="1"/>
    </xf>
    <xf numFmtId="0" fontId="43" fillId="4" borderId="19" xfId="0" applyFont="1" applyFill="1" applyBorder="1" applyAlignment="1">
      <alignment horizontal="center" vertical="center" textRotation="90"/>
    </xf>
    <xf numFmtId="0" fontId="42" fillId="4" borderId="19" xfId="0" applyFont="1" applyFill="1" applyBorder="1" applyAlignment="1">
      <alignment horizontal="center" vertical="center" textRotation="90"/>
    </xf>
    <xf numFmtId="0" fontId="31" fillId="4" borderId="19" xfId="0" applyFont="1" applyFill="1" applyBorder="1" applyAlignment="1">
      <alignment horizontal="center"/>
    </xf>
    <xf numFmtId="0" fontId="33" fillId="4" borderId="19" xfId="0" applyFont="1" applyFill="1" applyBorder="1" applyAlignment="1">
      <alignment horizontal="center" vertical="center" textRotation="90"/>
    </xf>
    <xf numFmtId="0" fontId="31" fillId="4" borderId="19" xfId="0" applyFont="1" applyFill="1" applyBorder="1" applyAlignment="1">
      <alignment vertical="center"/>
    </xf>
    <xf numFmtId="0" fontId="41" fillId="4" borderId="19" xfId="0" applyFont="1" applyFill="1" applyBorder="1" applyAlignment="1">
      <alignment horizontal="center" vertical="center" textRotation="90"/>
    </xf>
    <xf numFmtId="0" fontId="31" fillId="4" borderId="19" xfId="0" applyFont="1" applyFill="1" applyBorder="1"/>
    <xf numFmtId="0" fontId="40" fillId="4" borderId="19" xfId="0" applyFont="1" applyFill="1" applyBorder="1" applyAlignment="1">
      <alignment horizontal="center" vertical="center" textRotation="90"/>
    </xf>
    <xf numFmtId="0" fontId="39" fillId="4" borderId="19" xfId="0" applyFont="1" applyFill="1" applyBorder="1" applyAlignment="1">
      <alignment horizontal="center" vertical="center" textRotation="90"/>
    </xf>
    <xf numFmtId="0" fontId="38" fillId="4" borderId="0" xfId="0" applyFont="1" applyFill="1" applyAlignment="1">
      <alignment horizontal="center" vertical="center" wrapText="1"/>
    </xf>
    <xf numFmtId="0" fontId="37" fillId="4" borderId="0" xfId="0" applyFont="1" applyFill="1" applyAlignment="1">
      <alignment horizontal="center" vertical="center" wrapTex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wrapText="1" indent="1"/>
    </xf>
    <xf numFmtId="0" fontId="34" fillId="4" borderId="0" xfId="0" applyFont="1" applyFill="1" applyAlignment="1">
      <alignment horizontal="center" vertical="center" wrapText="1"/>
    </xf>
    <xf numFmtId="0" fontId="33" fillId="4" borderId="0" xfId="0" applyFont="1" applyFill="1" applyAlignment="1">
      <alignment horizontal="center" vertical="center" wrapText="1"/>
    </xf>
    <xf numFmtId="0" fontId="32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wrapText="1" indent="2"/>
    </xf>
    <xf numFmtId="0" fontId="19" fillId="4" borderId="0" xfId="0" applyFont="1" applyFill="1" applyAlignment="1">
      <alignment horizontal="center" vertical="center"/>
    </xf>
    <xf numFmtId="3" fontId="19" fillId="5" borderId="0" xfId="0" applyNumberFormat="1" applyFont="1" applyFill="1" applyAlignment="1">
      <alignment vertical="center"/>
    </xf>
    <xf numFmtId="0" fontId="30" fillId="4" borderId="0" xfId="0" applyFont="1" applyFill="1" applyAlignment="1">
      <alignment vertical="center"/>
    </xf>
    <xf numFmtId="3" fontId="19" fillId="5" borderId="14" xfId="0" applyNumberFormat="1" applyFont="1" applyFill="1" applyBorder="1" applyAlignment="1">
      <alignment vertical="center"/>
    </xf>
    <xf numFmtId="3" fontId="19" fillId="5" borderId="15" xfId="0" applyNumberFormat="1" applyFont="1" applyFill="1" applyBorder="1" applyAlignment="1">
      <alignment vertical="center"/>
    </xf>
    <xf numFmtId="3" fontId="19" fillId="5" borderId="16" xfId="0" applyNumberFormat="1" applyFont="1" applyFill="1" applyBorder="1" applyAlignment="1">
      <alignment vertical="center"/>
    </xf>
    <xf numFmtId="3" fontId="19" fillId="5" borderId="17" xfId="0" applyNumberFormat="1" applyFont="1" applyFill="1" applyBorder="1" applyAlignment="1">
      <alignment vertical="center"/>
    </xf>
    <xf numFmtId="3" fontId="19" fillId="5" borderId="18" xfId="0" applyNumberFormat="1" applyFont="1" applyFill="1" applyBorder="1" applyAlignment="1">
      <alignment vertical="center"/>
    </xf>
    <xf numFmtId="3" fontId="19" fillId="5" borderId="20" xfId="0" applyNumberFormat="1" applyFont="1" applyFill="1" applyBorder="1" applyAlignment="1">
      <alignment vertical="center"/>
    </xf>
    <xf numFmtId="0" fontId="29" fillId="4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horizontal="right" wrapText="1" indent="2"/>
    </xf>
    <xf numFmtId="0" fontId="19" fillId="6" borderId="0" xfId="0" applyFont="1" applyFill="1" applyAlignment="1">
      <alignment vertical="center"/>
    </xf>
    <xf numFmtId="3" fontId="19" fillId="6" borderId="0" xfId="0" applyNumberFormat="1" applyFont="1" applyFill="1" applyAlignment="1">
      <alignment vertical="center"/>
    </xf>
    <xf numFmtId="3" fontId="19" fillId="6" borderId="21" xfId="0" applyNumberFormat="1" applyFont="1" applyFill="1" applyBorder="1" applyAlignment="1">
      <alignment vertical="center"/>
    </xf>
    <xf numFmtId="3" fontId="19" fillId="6" borderId="22" xfId="0" applyNumberFormat="1" applyFont="1" applyFill="1" applyBorder="1" applyAlignment="1">
      <alignment vertical="center"/>
    </xf>
    <xf numFmtId="3" fontId="19" fillId="6" borderId="23" xfId="0" applyNumberFormat="1" applyFont="1" applyFill="1" applyBorder="1" applyAlignment="1">
      <alignment vertical="center"/>
    </xf>
    <xf numFmtId="3" fontId="19" fillId="6" borderId="5" xfId="0" applyNumberFormat="1" applyFont="1" applyFill="1" applyBorder="1" applyAlignment="1">
      <alignment vertical="center"/>
    </xf>
    <xf numFmtId="0" fontId="28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wrapText="1" indent="1"/>
    </xf>
    <xf numFmtId="0" fontId="27" fillId="4" borderId="0" xfId="0" applyFont="1" applyFill="1" applyAlignment="1">
      <alignment horizontal="center" vertical="center" textRotation="90"/>
    </xf>
    <xf numFmtId="0" fontId="24" fillId="4" borderId="0" xfId="0" applyFont="1" applyFill="1" applyAlignment="1">
      <alignment horizontal="center"/>
    </xf>
    <xf numFmtId="0" fontId="24" fillId="4" borderId="0" xfId="0" applyFont="1" applyFill="1" applyAlignment="1">
      <alignment vertical="center"/>
    </xf>
    <xf numFmtId="3" fontId="19" fillId="5" borderId="5" xfId="0" applyNumberFormat="1" applyFont="1" applyFill="1" applyBorder="1" applyAlignment="1">
      <alignment vertical="center"/>
    </xf>
    <xf numFmtId="0" fontId="19" fillId="5" borderId="20" xfId="0" applyFont="1" applyFill="1" applyBorder="1" applyAlignment="1">
      <alignment vertical="center"/>
    </xf>
    <xf numFmtId="0" fontId="19" fillId="6" borderId="21" xfId="0" applyFont="1" applyFill="1" applyBorder="1" applyAlignment="1">
      <alignment vertical="center"/>
    </xf>
    <xf numFmtId="0" fontId="19" fillId="6" borderId="22" xfId="0" applyFont="1" applyFill="1" applyBorder="1" applyAlignment="1">
      <alignment vertical="center"/>
    </xf>
    <xf numFmtId="0" fontId="19" fillId="6" borderId="23" xfId="0" applyFont="1" applyFill="1" applyBorder="1" applyAlignment="1">
      <alignment vertical="center"/>
    </xf>
    <xf numFmtId="0" fontId="19" fillId="6" borderId="5" xfId="0" applyFont="1" applyFill="1" applyBorder="1" applyAlignment="1">
      <alignment vertical="center"/>
    </xf>
    <xf numFmtId="0" fontId="26" fillId="4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wrapText="1" indent="2"/>
    </xf>
    <xf numFmtId="0" fontId="24" fillId="4" borderId="0" xfId="0" applyFont="1" applyFill="1" applyAlignment="1">
      <alignment wrapText="1" indent="2"/>
    </xf>
    <xf numFmtId="177" fontId="19" fillId="5" borderId="0" xfId="0" applyNumberFormat="1" applyFont="1" applyFill="1" applyAlignment="1">
      <alignment vertical="center"/>
    </xf>
    <xf numFmtId="177" fontId="19" fillId="5" borderId="14" xfId="0" applyNumberFormat="1" applyFont="1" applyFill="1" applyBorder="1" applyAlignment="1">
      <alignment vertical="center"/>
    </xf>
    <xf numFmtId="177" fontId="19" fillId="5" borderId="15" xfId="0" applyNumberFormat="1" applyFont="1" applyFill="1" applyBorder="1" applyAlignment="1">
      <alignment vertical="center"/>
    </xf>
    <xf numFmtId="177" fontId="19" fillId="5" borderId="16" xfId="0" applyNumberFormat="1" applyFont="1" applyFill="1" applyBorder="1" applyAlignment="1">
      <alignment vertical="center"/>
    </xf>
    <xf numFmtId="177" fontId="19" fillId="5" borderId="17" xfId="0" applyNumberFormat="1" applyFont="1" applyFill="1" applyBorder="1" applyAlignment="1">
      <alignment vertical="center"/>
    </xf>
    <xf numFmtId="177" fontId="19" fillId="5" borderId="18" xfId="0" applyNumberFormat="1" applyFont="1" applyFill="1" applyBorder="1" applyAlignment="1">
      <alignment vertical="center"/>
    </xf>
    <xf numFmtId="177" fontId="19" fillId="5" borderId="20" xfId="0" applyNumberFormat="1" applyFont="1" applyFill="1" applyBorder="1" applyAlignment="1">
      <alignment vertical="center"/>
    </xf>
    <xf numFmtId="177" fontId="19" fillId="6" borderId="0" xfId="0" applyNumberFormat="1" applyFont="1" applyFill="1" applyAlignment="1">
      <alignment vertical="center"/>
    </xf>
    <xf numFmtId="177" fontId="19" fillId="6" borderId="21" xfId="0" applyNumberFormat="1" applyFont="1" applyFill="1" applyBorder="1" applyAlignment="1">
      <alignment vertical="center"/>
    </xf>
    <xf numFmtId="177" fontId="19" fillId="6" borderId="22" xfId="0" applyNumberFormat="1" applyFont="1" applyFill="1" applyBorder="1" applyAlignment="1">
      <alignment vertical="center"/>
    </xf>
    <xf numFmtId="177" fontId="19" fillId="6" borderId="23" xfId="0" applyNumberFormat="1" applyFont="1" applyFill="1" applyBorder="1" applyAlignment="1">
      <alignment vertical="center"/>
    </xf>
    <xf numFmtId="177" fontId="19" fillId="6" borderId="5" xfId="0" applyNumberFormat="1" applyFont="1" applyFill="1" applyBorder="1" applyAlignment="1">
      <alignment vertical="center"/>
    </xf>
    <xf numFmtId="0" fontId="9" fillId="4" borderId="0" xfId="0" applyFont="1" applyFill="1" applyAlignment="1">
      <alignment wrapText="1" indent="1"/>
    </xf>
    <xf numFmtId="0" fontId="23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21" fillId="4" borderId="0" xfId="0" applyFont="1" applyFill="1" applyAlignment="1">
      <alignment wrapText="1" indent="1"/>
    </xf>
    <xf numFmtId="0" fontId="22" fillId="4" borderId="0" xfId="0" applyFont="1" applyFill="1" applyAlignment="1">
      <alignment horizontal="center" vertical="center" textRotation="90"/>
    </xf>
    <xf numFmtId="0" fontId="21" fillId="4" borderId="0" xfId="0" applyFont="1" applyFill="1" applyAlignment="1">
      <alignment horizontal="center"/>
    </xf>
    <xf numFmtId="0" fontId="21" fillId="4" borderId="0" xfId="0" applyFont="1" applyFill="1" applyAlignment="1">
      <alignment vertical="center"/>
    </xf>
    <xf numFmtId="0" fontId="20" fillId="4" borderId="10" xfId="0" applyFont="1" applyFill="1" applyBorder="1" applyProtection="1">
      <protection locked="0"/>
    </xf>
    <xf numFmtId="3" fontId="19" fillId="5" borderId="18" xfId="0" applyNumberFormat="1" applyFont="1" applyFill="1" applyBorder="1" applyAlignment="1" applyProtection="1">
      <alignment vertical="center"/>
      <protection locked="0"/>
    </xf>
    <xf numFmtId="3" fontId="19" fillId="5" borderId="17" xfId="0" applyNumberFormat="1" applyFont="1" applyFill="1" applyBorder="1" applyAlignment="1" applyProtection="1">
      <alignment vertical="center"/>
      <protection locked="0"/>
    </xf>
    <xf numFmtId="3" fontId="19" fillId="5" borderId="20" xfId="0" applyNumberFormat="1" applyFont="1" applyFill="1" applyBorder="1" applyAlignment="1" applyProtection="1">
      <alignment vertical="center"/>
      <protection locked="0"/>
    </xf>
    <xf numFmtId="0" fontId="19" fillId="5" borderId="18" xfId="0" applyFont="1" applyFill="1" applyBorder="1" applyAlignment="1" applyProtection="1">
      <alignment vertical="center"/>
      <protection locked="0"/>
    </xf>
    <xf numFmtId="3" fontId="19" fillId="5" borderId="5" xfId="0" applyNumberFormat="1" applyFont="1" applyFill="1" applyBorder="1" applyAlignment="1" applyProtection="1">
      <alignment vertical="center"/>
      <protection locked="0"/>
    </xf>
    <xf numFmtId="0" fontId="19" fillId="5" borderId="20" xfId="0" applyFont="1" applyFill="1" applyBorder="1" applyAlignment="1" applyProtection="1">
      <alignment vertical="center"/>
      <protection locked="0"/>
    </xf>
    <xf numFmtId="177" fontId="19" fillId="5" borderId="18" xfId="0" applyNumberFormat="1" applyFont="1" applyFill="1" applyBorder="1" applyAlignment="1" applyProtection="1">
      <alignment vertical="center"/>
      <protection locked="0"/>
    </xf>
    <xf numFmtId="177" fontId="19" fillId="5" borderId="17" xfId="0" applyNumberFormat="1" applyFont="1" applyFill="1" applyBorder="1" applyAlignment="1" applyProtection="1">
      <alignment vertical="center"/>
      <protection locked="0"/>
    </xf>
    <xf numFmtId="177" fontId="19" fillId="5" borderId="2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 textRotation="90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4" fillId="0" borderId="0" xfId="0" applyFont="1"/>
    <xf numFmtId="0" fontId="1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worksheet" Target="worksheets/sheet8.xml" /><Relationship Id="rId1" Type="http://schemas.openxmlformats.org/officeDocument/2006/relationships/theme" Target="theme/theme1.xml" /><Relationship Id="rId8" Type="http://schemas.openxmlformats.org/officeDocument/2006/relationships/worksheet" Target="worksheets/sheet7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10" Type="http://schemas.openxmlformats.org/officeDocument/2006/relationships/styles" Target="styles.xml" /><Relationship Id="rId5" Type="http://schemas.openxmlformats.org/officeDocument/2006/relationships/worksheet" Target="worksheets/sheet4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638175</xdr:colOff>
      <xdr:row>2</xdr:row>
      <xdr:rowOff>0</xdr:rowOff>
    </xdr:from>
    <xdr:to>
      <xdr:col>4</xdr:col>
      <xdr:colOff>2847975</xdr:colOff>
      <xdr:row>6</xdr:row>
      <xdr:rowOff>114300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04925" y="666750"/>
          <a:ext cx="4286250" cy="876300"/>
        </a:xfrm>
        <a:prstGeom prst="rect"/>
      </xdr:spPr>
    </xdr:pic>
    <xdr:clientData/>
  </xdr:twoCellAnchor>
  <xdr:twoCellAnchor editAs="oneCell">
    <xdr:from>
      <xdr:col>4</xdr:col>
      <xdr:colOff>3486150</xdr:colOff>
      <xdr:row>2</xdr:row>
      <xdr:rowOff>57150</xdr:rowOff>
    </xdr:from>
    <xdr:to>
      <xdr:col>4</xdr:col>
      <xdr:colOff>6010275</xdr:colOff>
      <xdr:row>6</xdr:row>
      <xdr:rowOff>57150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29350" y="723900"/>
          <a:ext cx="2524125" cy="7620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4"/>
  <sheetViews>
    <sheetView workbookViewId="0" topLeftCell="A1"/>
  </sheetViews>
  <sheetFormatPr defaultRowHeight="12.75"/>
  <sheetData>
    <row r="1" ht="12.75">
      <c r="A1" t="s">
        <v>0</v>
      </c>
    </row>
    <row r="2" ht="12.75">
      <c r="A2" t="s">
        <v>1</v>
      </c>
    </row>
    <row r="3" ht="12.75">
      <c r="A3" t="s">
        <v>2</v>
      </c>
    </row>
    <row r="4" ht="12.75">
      <c r="A4" t="s">
        <v>3</v>
      </c>
    </row>
  </sheetData>
  <sheetProtection password="CB2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64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8"/>
      <c r="C1" s="28"/>
      <c r="D1" s="28"/>
      <c r="E1" s="28"/>
      <c r="F1" s="28"/>
      <c r="G1" s="28"/>
    </row>
    <row r="2" spans="1:7" ht="15" customHeight="1">
      <c r="A2" s="27"/>
      <c r="B2" s="30"/>
      <c r="C2" s="31"/>
      <c r="D2" s="29"/>
      <c r="E2" s="29"/>
      <c r="F2" s="30"/>
      <c r="G2" s="27"/>
    </row>
    <row r="3" spans="1:7" ht="15" customHeight="1">
      <c r="A3" s="27"/>
      <c r="B3" s="30"/>
      <c r="C3" s="29"/>
      <c r="D3" s="29"/>
      <c r="E3" s="29"/>
      <c r="F3" s="30"/>
      <c r="G3" s="27"/>
    </row>
    <row r="4" spans="1:7" ht="15" customHeight="1">
      <c r="A4" s="27"/>
      <c r="B4" s="30"/>
      <c r="C4" s="29"/>
      <c r="D4" s="29"/>
      <c r="E4" s="29"/>
      <c r="F4" s="30"/>
      <c r="G4" s="27"/>
    </row>
    <row r="5" spans="1:7" ht="15" customHeight="1">
      <c r="A5" s="27"/>
      <c r="B5" s="30"/>
      <c r="C5" s="29"/>
      <c r="D5" s="29"/>
      <c r="E5" s="29"/>
      <c r="F5" s="30"/>
      <c r="G5" s="27"/>
    </row>
    <row r="6" spans="1:7" ht="15" customHeight="1">
      <c r="A6" s="27"/>
      <c r="B6" s="30"/>
      <c r="C6" s="29"/>
      <c r="D6" s="29"/>
      <c r="E6" s="29"/>
      <c r="F6" s="30"/>
      <c r="G6" s="27"/>
    </row>
    <row r="7" spans="1:7" ht="15" customHeight="1">
      <c r="A7" s="27"/>
      <c r="B7" s="30"/>
      <c r="C7" s="29"/>
      <c r="D7" s="29"/>
      <c r="E7" s="29"/>
      <c r="F7" s="30"/>
      <c r="G7" s="27"/>
    </row>
    <row r="8" spans="1:7" ht="15" customHeight="1">
      <c r="A8" s="27"/>
      <c r="B8" s="30"/>
      <c r="C8" s="31"/>
      <c r="D8" s="29"/>
      <c r="E8" s="29"/>
      <c r="F8" s="30"/>
      <c r="G8" s="27"/>
    </row>
    <row r="9" spans="1:7" ht="15" hidden="1">
      <c r="A9" s="27"/>
      <c r="B9" s="30"/>
      <c r="C9" s="32"/>
      <c r="D9" s="29"/>
      <c r="E9" s="29"/>
      <c r="F9" s="30"/>
      <c r="G9" s="27"/>
    </row>
    <row r="10" spans="1:7" ht="26.25">
      <c r="A10" s="27"/>
      <c r="B10" s="30"/>
      <c r="C10" s="33">
        <f>"Operating Metrics Survey: Fiscal Year "&amp;IFERROR(INDEX({"2023","2023","2023","2023"},MATCH(Welcome!C14,{"FQ: Q1 2023","FQ: Q2 2023","FQ: Q3 2023","FQ: Q4 2023"},0)),"SELECT A FISCAL QUARTER")&amp;", Q"&amp;IFERROR(INDEX({"1","2","3","4"},MATCH(Welcome!C14,{"FQ: Q1 2023","FQ: Q2 2023","FQ: Q3 2023","FQ: Q4 2023"},0)),"SELECT A FISCAL QUARTER")&amp;""</f>
      </c>
      <c r="D10" s="29"/>
      <c r="E10" s="29"/>
      <c r="F10" s="30"/>
      <c r="G10" s="27"/>
    </row>
    <row r="11" spans="1:7" ht="15" customHeight="1">
      <c r="A11" s="27"/>
      <c r="B11" s="30"/>
      <c r="C11" s="32"/>
      <c r="D11" s="29"/>
      <c r="E11" s="29"/>
      <c r="F11" s="30"/>
      <c r="G11" s="27"/>
    </row>
    <row r="12" spans="1:7" ht="15" hidden="1">
      <c r="A12" s="27"/>
      <c r="B12" s="30"/>
      <c r="C12" s="34"/>
      <c r="D12" s="29"/>
      <c r="E12" s="29"/>
      <c r="F12" s="30"/>
      <c r="G12" s="27"/>
    </row>
    <row r="13" spans="1:7" ht="15" customHeight="1" thickBot="1">
      <c r="A13" s="27"/>
      <c r="B13" s="30"/>
      <c r="C13" s="40">
        <f>"Choose a "&amp;"Fiscal"&amp;" "&amp;"Quarter"&amp;""</f>
      </c>
      <c r="D13" s="29"/>
      <c r="E13" s="29"/>
      <c r="F13" s="30"/>
      <c r="G13" s="27"/>
    </row>
    <row r="14" spans="1:7" ht="15.75" thickBot="1">
      <c r="A14" s="27"/>
      <c r="B14" s="30"/>
      <c r="C14" s="54" t="s">
        <v>0</v>
      </c>
      <c r="D14" s="13">
        <f>HYPERLINK("#C14",CHAR(128))</f>
      </c>
      <c r="E14" s="29"/>
      <c r="F14" s="30"/>
      <c r="G14" s="27"/>
    </row>
    <row r="15" spans="1:7" ht="15" customHeight="1">
      <c r="A15" s="27"/>
      <c r="B15" s="30"/>
      <c r="C15" s="34"/>
      <c r="D15" s="29"/>
      <c r="E15" s="29"/>
      <c r="F15" s="30"/>
      <c r="G15" s="27"/>
    </row>
    <row r="16" spans="1:7" ht="15" hidden="1">
      <c r="A16" s="27"/>
      <c r="B16" s="30"/>
      <c r="C16" s="42"/>
      <c r="D16" s="29"/>
      <c r="E16" s="29"/>
      <c r="F16" s="30"/>
      <c r="G16" s="27"/>
    </row>
    <row r="17" spans="1:7" ht="15" hidden="1">
      <c r="A17" s="27"/>
      <c r="B17" s="30"/>
      <c r="C17" s="43"/>
      <c r="D17" s="29"/>
      <c r="E17" s="29"/>
      <c r="F17" s="30"/>
      <c r="G17" s="27"/>
    </row>
    <row r="18" spans="1:7" ht="15" hidden="1">
      <c r="A18" s="27"/>
      <c r="B18" s="30"/>
      <c r="C18" s="44"/>
      <c r="D18" s="29"/>
      <c r="E18" s="29"/>
      <c r="F18" s="30"/>
      <c r="G18" s="27"/>
    </row>
    <row r="19" spans="1:7" ht="21">
      <c r="A19" s="27"/>
      <c r="B19" s="30"/>
      <c r="C19" s="45" t="s">
        <v>14</v>
      </c>
      <c r="D19" s="29"/>
      <c r="E19" s="29"/>
      <c r="F19" s="30"/>
      <c r="G19" s="27"/>
    </row>
    <row r="20" spans="1:7" ht="7.5" customHeight="1">
      <c r="A20" s="27"/>
      <c r="B20" s="30"/>
      <c r="C20" s="44"/>
      <c r="D20" s="29"/>
      <c r="E20" s="29"/>
      <c r="F20" s="30"/>
      <c r="G20" s="27"/>
    </row>
    <row r="21" spans="1:7" ht="15" hidden="1">
      <c r="A21" s="27"/>
      <c r="B21" s="30"/>
      <c r="C21" s="46"/>
      <c r="D21" s="29"/>
      <c r="E21" s="29"/>
      <c r="F21" s="30"/>
      <c r="G21" s="27"/>
    </row>
    <row r="22" spans="1:7" ht="15" customHeight="1">
      <c r="A22" s="27"/>
      <c r="B22" s="30"/>
      <c r="C22" s="48" t="s">
        <v>13</v>
      </c>
      <c r="D22" s="49"/>
      <c r="E22" s="49"/>
      <c r="F22" s="30"/>
      <c r="G22" s="27"/>
    </row>
    <row r="23" spans="1:7" ht="15" customHeight="1">
      <c r="A23" s="27"/>
      <c r="B23" s="30"/>
      <c r="C23" s="48" t="s">
        <v>12</v>
      </c>
      <c r="D23" s="49"/>
      <c r="E23" s="49"/>
      <c r="F23" s="30"/>
      <c r="G23" s="27"/>
    </row>
    <row r="24" spans="1:7" ht="15" customHeight="1">
      <c r="A24" s="27"/>
      <c r="B24" s="30"/>
      <c r="C24" s="47" t="s">
        <v>11</v>
      </c>
      <c r="D24" s="29"/>
      <c r="E24" s="29"/>
      <c r="F24" s="30"/>
      <c r="G24" s="27"/>
    </row>
    <row r="25" spans="1:7" ht="15" customHeight="1">
      <c r="A25" s="27"/>
      <c r="B25" s="30"/>
      <c r="C25" s="50" t="s">
        <v>10</v>
      </c>
      <c r="D25" s="51"/>
      <c r="E25" s="51"/>
      <c r="F25" s="30"/>
      <c r="G25" s="27"/>
    </row>
    <row r="26" spans="1:7" ht="15" customHeight="1">
      <c r="A26" s="27"/>
      <c r="B26" s="30"/>
      <c r="C26" s="47" t="s">
        <v>9</v>
      </c>
      <c r="D26" s="29"/>
      <c r="E26" s="29"/>
      <c r="F26" s="30"/>
      <c r="G26" s="27"/>
    </row>
    <row r="27" spans="1:7" ht="15" customHeight="1">
      <c r="A27" s="27"/>
      <c r="B27" s="30"/>
      <c r="C27" s="46"/>
      <c r="D27" s="29"/>
      <c r="E27" s="29"/>
      <c r="F27" s="30"/>
      <c r="G27" s="27"/>
    </row>
    <row r="28" spans="1:7" ht="15" customHeight="1">
      <c r="A28" s="27"/>
      <c r="B28" s="30"/>
      <c r="C28" s="43"/>
      <c r="D28" s="29"/>
      <c r="E28" s="29"/>
      <c r="F28" s="30"/>
      <c r="G28" s="27"/>
    </row>
    <row r="29" spans="1:7" ht="15" hidden="1">
      <c r="A29" s="27"/>
      <c r="B29" s="30"/>
      <c r="C29" s="43"/>
      <c r="D29" s="29"/>
      <c r="E29" s="29"/>
      <c r="F29" s="30"/>
      <c r="G29" s="27"/>
    </row>
    <row r="30" spans="1:7" ht="15" hidden="1">
      <c r="A30" s="27"/>
      <c r="B30" s="30"/>
      <c r="C30" s="44"/>
      <c r="D30" s="29"/>
      <c r="E30" s="29"/>
      <c r="F30" s="30"/>
      <c r="G30" s="27"/>
    </row>
    <row r="31" spans="1:7" ht="21">
      <c r="A31" s="27"/>
      <c r="B31" s="30"/>
      <c r="C31" s="45" t="s">
        <v>8</v>
      </c>
      <c r="D31" s="29"/>
      <c r="E31" s="29"/>
      <c r="F31" s="30"/>
      <c r="G31" s="27"/>
    </row>
    <row r="32" spans="1:7" ht="7.5" customHeight="1">
      <c r="A32" s="27"/>
      <c r="B32" s="30"/>
      <c r="C32" s="44"/>
      <c r="D32" s="29"/>
      <c r="E32" s="29"/>
      <c r="F32" s="30"/>
      <c r="G32" s="27"/>
    </row>
    <row r="33" spans="1:7" ht="15" hidden="1">
      <c r="A33" s="27"/>
      <c r="B33" s="30"/>
      <c r="C33" s="46"/>
      <c r="D33" s="29"/>
      <c r="E33" s="29"/>
      <c r="F33" s="30"/>
      <c r="G33" s="27"/>
    </row>
    <row r="34" spans="1:7" ht="15" customHeight="1">
      <c r="A34" s="27"/>
      <c r="B34" s="30"/>
      <c r="C34" s="52">
        <f>HYPERLINK("https://www.cometrics.com/farm-supply-benchmarking/","Click here for a list of surveys for all time periods")</f>
      </c>
      <c r="D34" s="29"/>
      <c r="E34" s="29"/>
      <c r="F34" s="30"/>
      <c r="G34" s="27"/>
    </row>
    <row r="35" spans="1:7" ht="15" customHeight="1">
      <c r="A35" s="27"/>
      <c r="B35" s="30"/>
      <c r="C35" s="46"/>
      <c r="D35" s="29"/>
      <c r="E35" s="29"/>
      <c r="F35" s="30"/>
      <c r="G35" s="27"/>
    </row>
    <row r="36" spans="1:7" ht="15" customHeight="1">
      <c r="A36" s="27"/>
      <c r="B36" s="30"/>
      <c r="C36" s="43"/>
      <c r="D36" s="29"/>
      <c r="E36" s="29"/>
      <c r="F36" s="30"/>
      <c r="G36" s="27"/>
    </row>
    <row r="37" spans="1:7" ht="15" hidden="1">
      <c r="A37" s="27"/>
      <c r="B37" s="30"/>
      <c r="C37" s="43"/>
      <c r="D37" s="29"/>
      <c r="E37" s="29"/>
      <c r="F37" s="30"/>
      <c r="G37" s="27"/>
    </row>
    <row r="38" spans="1:7" ht="15" hidden="1">
      <c r="A38" s="27"/>
      <c r="B38" s="30"/>
      <c r="C38" s="44"/>
      <c r="D38" s="29"/>
      <c r="E38" s="29"/>
      <c r="F38" s="30"/>
      <c r="G38" s="27"/>
    </row>
    <row r="39" spans="1:7" ht="21">
      <c r="A39" s="27"/>
      <c r="B39" s="30"/>
      <c r="C39" s="45" t="s">
        <v>7</v>
      </c>
      <c r="D39" s="29"/>
      <c r="E39" s="29"/>
      <c r="F39" s="30"/>
      <c r="G39" s="27"/>
    </row>
    <row r="40" spans="1:7" ht="7.5" customHeight="1">
      <c r="A40" s="27"/>
      <c r="B40" s="30"/>
      <c r="C40" s="44"/>
      <c r="D40" s="29"/>
      <c r="E40" s="29"/>
      <c r="F40" s="30"/>
      <c r="G40" s="27"/>
    </row>
    <row r="41" spans="1:7" ht="15" hidden="1">
      <c r="A41" s="27"/>
      <c r="B41" s="30"/>
      <c r="C41" s="46"/>
      <c r="D41" s="29"/>
      <c r="E41" s="29"/>
      <c r="F41" s="30"/>
      <c r="G41" s="27"/>
    </row>
    <row r="42" spans="1:7" ht="15" customHeight="1">
      <c r="A42" s="27"/>
      <c r="B42" s="30"/>
      <c r="C42" s="52">
        <f>HYPERLINK("https://www.cometrics.com/excel-survey-update-instructions/","Click here for instructions on how to access and/or update prior survey submissions")</f>
      </c>
      <c r="D42" s="29"/>
      <c r="E42" s="29"/>
      <c r="F42" s="30"/>
      <c r="G42" s="27"/>
    </row>
    <row r="43" spans="1:7" ht="15" customHeight="1">
      <c r="A43" s="27"/>
      <c r="B43" s="30"/>
      <c r="C43" s="46"/>
      <c r="D43" s="29"/>
      <c r="E43" s="29"/>
      <c r="F43" s="30"/>
      <c r="G43" s="27"/>
    </row>
    <row r="44" spans="1:7" ht="15" customHeight="1">
      <c r="A44" s="27"/>
      <c r="B44" s="30"/>
      <c r="C44" s="43"/>
      <c r="D44" s="29"/>
      <c r="E44" s="29"/>
      <c r="F44" s="30"/>
      <c r="G44" s="27"/>
    </row>
    <row r="45" spans="1:7" ht="15" hidden="1">
      <c r="A45" s="27"/>
      <c r="B45" s="30"/>
      <c r="C45" s="43"/>
      <c r="D45" s="29"/>
      <c r="E45" s="29"/>
      <c r="F45" s="30"/>
      <c r="G45" s="27"/>
    </row>
    <row r="46" spans="1:7" ht="15" hidden="1">
      <c r="A46" s="27"/>
      <c r="B46" s="30"/>
      <c r="C46" s="44"/>
      <c r="D46" s="29"/>
      <c r="E46" s="29"/>
      <c r="F46" s="30"/>
      <c r="G46" s="27"/>
    </row>
    <row r="47" spans="1:7" ht="21">
      <c r="A47" s="27"/>
      <c r="B47" s="30"/>
      <c r="C47" s="45" t="s">
        <v>6</v>
      </c>
      <c r="D47" s="29"/>
      <c r="E47" s="29"/>
      <c r="F47" s="30"/>
      <c r="G47" s="27"/>
    </row>
    <row r="48" spans="1:7" ht="7.5" customHeight="1">
      <c r="A48" s="27"/>
      <c r="B48" s="30"/>
      <c r="C48" s="44"/>
      <c r="D48" s="29"/>
      <c r="E48" s="29"/>
      <c r="F48" s="30"/>
      <c r="G48" s="27"/>
    </row>
    <row r="49" spans="1:7" ht="15" hidden="1">
      <c r="A49" s="27"/>
      <c r="B49" s="30"/>
      <c r="C49" s="46"/>
      <c r="D49" s="29"/>
      <c r="E49" s="29"/>
      <c r="F49" s="30"/>
      <c r="G49" s="27"/>
    </row>
    <row r="50" spans="1:7" ht="15" customHeight="1">
      <c r="A50" s="27"/>
      <c r="B50" s="30"/>
      <c r="C50" s="52">
        <f>HYPERLINK("https://www.cometrics.com/excel-survey-upload-instructions/","Click here for upload instructions")</f>
      </c>
      <c r="D50" s="29"/>
      <c r="E50" s="29"/>
      <c r="F50" s="30"/>
      <c r="G50" s="27"/>
    </row>
    <row r="51" spans="1:7" ht="15" customHeight="1">
      <c r="A51" s="27"/>
      <c r="B51" s="30"/>
      <c r="C51" s="52">
        <f>HYPERLINK("https://secure.cometrics.com/sign-in","Click here to sign in")</f>
      </c>
      <c r="D51" s="29"/>
      <c r="E51" s="29"/>
      <c r="F51" s="30"/>
      <c r="G51" s="27"/>
    </row>
    <row r="52" spans="1:7" ht="15" customHeight="1">
      <c r="A52" s="27"/>
      <c r="B52" s="30"/>
      <c r="C52" s="46"/>
      <c r="D52" s="29"/>
      <c r="E52" s="29"/>
      <c r="F52" s="30"/>
      <c r="G52" s="27"/>
    </row>
    <row r="53" spans="1:7" ht="15" customHeight="1">
      <c r="A53" s="27"/>
      <c r="B53" s="30"/>
      <c r="C53" s="43"/>
      <c r="D53" s="29"/>
      <c r="E53" s="29"/>
      <c r="F53" s="30"/>
      <c r="G53" s="27"/>
    </row>
    <row r="54" spans="1:7" ht="15" hidden="1">
      <c r="A54" s="27"/>
      <c r="B54" s="30"/>
      <c r="C54" s="43"/>
      <c r="D54" s="29"/>
      <c r="E54" s="29"/>
      <c r="F54" s="30"/>
      <c r="G54" s="27"/>
    </row>
    <row r="55" spans="1:7" ht="15" hidden="1">
      <c r="A55" s="27"/>
      <c r="B55" s="30"/>
      <c r="C55" s="44"/>
      <c r="D55" s="29"/>
      <c r="E55" s="29"/>
      <c r="F55" s="30"/>
      <c r="G55" s="27"/>
    </row>
    <row r="56" spans="1:7" ht="21">
      <c r="A56" s="27"/>
      <c r="B56" s="30"/>
      <c r="C56" s="45" t="s">
        <v>5</v>
      </c>
      <c r="D56" s="29"/>
      <c r="E56" s="29"/>
      <c r="F56" s="30"/>
      <c r="G56" s="27"/>
    </row>
    <row r="57" spans="1:7" ht="7.5" customHeight="1">
      <c r="A57" s="27"/>
      <c r="B57" s="30"/>
      <c r="C57" s="44"/>
      <c r="D57" s="29"/>
      <c r="E57" s="29"/>
      <c r="F57" s="30"/>
      <c r="G57" s="27"/>
    </row>
    <row r="58" spans="1:7" ht="15" hidden="1">
      <c r="A58" s="27"/>
      <c r="B58" s="30"/>
      <c r="C58" s="46"/>
      <c r="D58" s="29"/>
      <c r="E58" s="29"/>
      <c r="F58" s="30"/>
      <c r="G58" s="27"/>
    </row>
    <row r="59" spans="1:7" ht="15" customHeight="1">
      <c r="A59" s="27"/>
      <c r="B59" s="30"/>
      <c r="C59" s="47" t="s">
        <v>4</v>
      </c>
      <c r="D59" s="29"/>
      <c r="E59" s="29"/>
      <c r="F59" s="30"/>
      <c r="G59" s="27"/>
    </row>
    <row r="60" spans="1:7" ht="15" customHeight="1">
      <c r="A60" s="27"/>
      <c r="B60" s="30"/>
      <c r="C60" s="46"/>
      <c r="D60" s="29"/>
      <c r="E60" s="29"/>
      <c r="F60" s="30"/>
      <c r="G60" s="27"/>
    </row>
    <row r="61" spans="1:7" ht="15" customHeight="1">
      <c r="A61" s="27"/>
      <c r="B61" s="30"/>
      <c r="C61" s="43"/>
      <c r="D61" s="29"/>
      <c r="E61" s="29"/>
      <c r="F61" s="30"/>
      <c r="G61" s="27"/>
    </row>
    <row r="62" spans="1:7" ht="15" hidden="1">
      <c r="A62" s="27"/>
      <c r="B62" s="30"/>
      <c r="C62" s="42"/>
      <c r="D62" s="29"/>
      <c r="E62" s="29"/>
      <c r="F62" s="30"/>
      <c r="G62" s="27"/>
    </row>
    <row r="63" spans="1:7" ht="15">
      <c r="A63" s="27"/>
      <c r="B63" s="30"/>
      <c r="C63" s="29"/>
      <c r="D63" s="29"/>
      <c r="E63" s="53" t="s">
        <v>16</v>
      </c>
      <c r="F63" s="30"/>
      <c r="G63" s="27"/>
    </row>
    <row r="64" spans="1:7" ht="37.5" customHeight="1">
      <c r="A64" s="27" t="s">
        <v>15</v>
      </c>
      <c r="B64" s="27" t="s">
        <v>15</v>
      </c>
      <c r="C64" s="27" t="s">
        <v>15</v>
      </c>
      <c r="D64" s="27" t="s">
        <v>15</v>
      </c>
      <c r="E64" s="27" t="s">
        <v>15</v>
      </c>
      <c r="F64" s="27" t="s">
        <v>15</v>
      </c>
      <c r="G64" s="27" t="s">
        <v>15</v>
      </c>
    </row>
  </sheetData>
  <sheetProtection password="CB24" sheet="1" objects="1" scenarios="1"/>
  <mergeCells count="13">
    <mergeCell ref="A1:G1"/>
    <mergeCell ref="A64:G64"/>
    <mergeCell ref="C3:E3"/>
    <mergeCell ref="C22:E22"/>
    <mergeCell ref="C23:E23"/>
    <mergeCell ref="C24:E24"/>
    <mergeCell ref="C25:E25"/>
    <mergeCell ref="C26:E26"/>
    <mergeCell ref="C34:E34"/>
    <mergeCell ref="C42:E42"/>
    <mergeCell ref="C50:E50"/>
    <mergeCell ref="C51:E51"/>
    <mergeCell ref="C59:E59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4">
      <formula1>'Welcome-Lists'!$A$1:$A$4</formula1>
    </dataValidation>
  </dataValidations>
  <pageMargins left="0.75" right="0.75" top="1" bottom="1" header="0.5" footer="0.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K3"/>
  <sheetViews>
    <sheetView workbookViewId="0" topLeftCell="A1"/>
  </sheetViews>
  <sheetFormatPr defaultRowHeight="12.75"/>
  <sheetData>
    <row r="1" spans="1:11" ht="12.75"/>
    <row r="2" spans="1:11" ht="12.75">
      <c r="A2" t="s">
        <v>33</v>
      </c>
      <c r="B2" t="s">
        <v>33</v>
      </c>
      <c r="C2" t="s">
        <v>33</v>
      </c>
      <c r="D2" t="s">
        <v>33</v>
      </c>
      <c r="E2" t="s">
        <v>33</v>
      </c>
      <c r="F2" t="s">
        <v>33</v>
      </c>
      <c r="G2" t="s">
        <v>33</v>
      </c>
      <c r="H2" t="s">
        <v>33</v>
      </c>
      <c r="I2" t="s">
        <v>33</v>
      </c>
      <c r="J2" t="s">
        <v>33</v>
      </c>
      <c r="K2" t="s">
        <v>33</v>
      </c>
    </row>
    <row r="3" spans="1:11" ht="12.75">
      <c r="A3" t="s">
        <v>34</v>
      </c>
      <c r="B3" t="s">
        <v>34</v>
      </c>
      <c r="C3" t="s">
        <v>34</v>
      </c>
      <c r="D3" t="s">
        <v>34</v>
      </c>
      <c r="E3" t="s">
        <v>34</v>
      </c>
      <c r="F3" t="s">
        <v>34</v>
      </c>
      <c r="G3" t="s">
        <v>34</v>
      </c>
      <c r="H3" t="s">
        <v>34</v>
      </c>
      <c r="I3" t="s">
        <v>34</v>
      </c>
      <c r="J3" t="s">
        <v>34</v>
      </c>
      <c r="K3" t="s">
        <v>34</v>
      </c>
    </row>
  </sheetData>
  <sheetProtection password="CB2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94"/>
  <sheetViews>
    <sheetView showRowColHeaders="0" workbookViewId="0" topLeftCell="A1">
      <selection pane="topLeft" activeCell="I22" sqref="I2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5.7142857142857" customWidth="1"/>
    <col min="10" max="11" width="0" hidden="1" customWidth="1"/>
    <col min="12" max="12" width="2.57142857142857" customWidth="1"/>
    <col min="13" max="13" width="7.14285714285714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4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</row>
    <row r="2" spans="1:25" ht="15" customHeight="1">
      <c r="A2" s="27"/>
      <c r="B2" s="149"/>
      <c r="C2" s="169"/>
      <c r="D2" s="149"/>
      <c r="E2" s="151"/>
      <c r="F2" s="152"/>
      <c r="G2" s="151"/>
      <c r="H2" s="30"/>
      <c r="I2" s="153"/>
      <c r="J2" s="30"/>
      <c r="K2" s="154"/>
      <c r="L2" s="29"/>
      <c r="M2" s="152"/>
      <c r="N2" s="154"/>
      <c r="O2" s="155"/>
      <c r="P2" s="29"/>
      <c r="Q2" s="155"/>
      <c r="R2" s="156"/>
      <c r="S2" s="153"/>
      <c r="T2" s="156"/>
      <c r="U2" s="63"/>
      <c r="V2" s="157"/>
      <c r="W2" s="162"/>
      <c r="X2" s="157"/>
      <c r="Y2" s="27"/>
    </row>
    <row r="3" spans="1:25" ht="26.25" customHeight="1">
      <c r="A3" s="27"/>
      <c r="B3" s="149"/>
      <c r="C3" s="170">
        <f>"Operating Metrics Survey: Fiscal Year "&amp;IFERROR(INDEX({"2023","2023","2023","2023"},MATCH(Welcome!C14,{"FQ: Q1 2023","FQ: Q2 2023","FQ: Q3 2023","FQ: Q4 2023"},0)),"SELECT A FISCAL QUARTER")&amp;", Q"&amp;IFERROR(INDEX({"1","2","3","4"},MATCH(Welcome!C14,{"FQ: Q1 2023","FQ: Q2 2023","FQ: Q3 2023","FQ: Q4 2023"},0)),"SELECT A FISCAL QUARTER")&amp;""</f>
      </c>
      <c r="D3" s="149"/>
      <c r="E3" s="151"/>
      <c r="F3" s="152"/>
      <c r="G3" s="151"/>
      <c r="H3" s="30"/>
      <c r="I3" s="153"/>
      <c r="J3" s="30"/>
      <c r="K3" s="154"/>
      <c r="L3" s="29"/>
      <c r="M3" s="152"/>
      <c r="N3" s="154"/>
      <c r="O3" s="155"/>
      <c r="P3" s="29"/>
      <c r="Q3" s="155"/>
      <c r="R3" s="156"/>
      <c r="S3" s="153"/>
      <c r="T3" s="156"/>
      <c r="U3" s="63"/>
      <c r="V3" s="157"/>
      <c r="W3" s="163" t="s">
        <v>83</v>
      </c>
      <c r="X3" s="157"/>
      <c r="Y3" s="27"/>
    </row>
    <row r="4" spans="1:25" ht="15" customHeight="1">
      <c r="A4" s="27"/>
      <c r="B4" s="149"/>
      <c r="C4" s="169"/>
      <c r="D4" s="149"/>
      <c r="E4" s="151"/>
      <c r="F4" s="152"/>
      <c r="G4" s="151"/>
      <c r="H4" s="30"/>
      <c r="I4" s="153"/>
      <c r="J4" s="30"/>
      <c r="K4" s="154"/>
      <c r="L4" s="29"/>
      <c r="M4" s="152"/>
      <c r="N4" s="154"/>
      <c r="O4" s="155"/>
      <c r="P4" s="29"/>
      <c r="Q4" s="155"/>
      <c r="R4" s="156"/>
      <c r="S4" s="153"/>
      <c r="T4" s="156"/>
      <c r="U4" s="63"/>
      <c r="V4" s="157"/>
      <c r="W4" s="256"/>
      <c r="X4" s="157"/>
      <c r="Y4" s="27"/>
    </row>
    <row r="5" spans="1:25" ht="15" hidden="1">
      <c r="A5" s="27"/>
      <c r="B5" s="149"/>
      <c r="C5" s="171"/>
      <c r="D5" s="149"/>
      <c r="E5" s="151"/>
      <c r="F5" s="152"/>
      <c r="G5" s="151"/>
      <c r="H5" s="30"/>
      <c r="I5" s="153"/>
      <c r="J5" s="30"/>
      <c r="K5" s="154"/>
      <c r="L5" s="29"/>
      <c r="M5" s="152"/>
      <c r="N5" s="154"/>
      <c r="O5" s="155"/>
      <c r="P5" s="29"/>
      <c r="Q5" s="155"/>
      <c r="R5" s="156"/>
      <c r="S5" s="153"/>
      <c r="T5" s="156"/>
      <c r="U5" s="63"/>
      <c r="V5" s="157"/>
      <c r="W5" s="256"/>
      <c r="X5" s="157"/>
      <c r="Y5" s="27"/>
    </row>
    <row r="6" spans="1:25" ht="15" hidden="1">
      <c r="A6" s="27"/>
      <c r="B6" s="149"/>
      <c r="C6" s="172"/>
      <c r="D6" s="149"/>
      <c r="E6" s="151"/>
      <c r="F6" s="152"/>
      <c r="G6" s="151"/>
      <c r="H6" s="30"/>
      <c r="I6" s="153"/>
      <c r="J6" s="30"/>
      <c r="K6" s="154"/>
      <c r="L6" s="29"/>
      <c r="M6" s="152"/>
      <c r="N6" s="154"/>
      <c r="O6" s="155"/>
      <c r="P6" s="29"/>
      <c r="Q6" s="155"/>
      <c r="R6" s="156"/>
      <c r="S6" s="153"/>
      <c r="T6" s="156"/>
      <c r="U6" s="63"/>
      <c r="V6" s="157"/>
      <c r="W6" s="256"/>
      <c r="X6" s="157"/>
      <c r="Y6" s="27"/>
    </row>
    <row r="7" spans="1:25" ht="15" customHeight="1">
      <c r="A7" s="27"/>
      <c r="B7" s="149"/>
      <c r="C7" s="173" t="s">
        <v>82</v>
      </c>
      <c r="D7" s="149"/>
      <c r="E7" s="151"/>
      <c r="F7" s="152"/>
      <c r="G7" s="151"/>
      <c r="H7" s="30"/>
      <c r="I7" s="153"/>
      <c r="J7" s="30"/>
      <c r="K7" s="154"/>
      <c r="L7" s="29"/>
      <c r="M7" s="152"/>
      <c r="N7" s="154"/>
      <c r="O7" s="155"/>
      <c r="P7" s="29"/>
      <c r="Q7" s="155"/>
      <c r="R7" s="156"/>
      <c r="S7" s="153"/>
      <c r="T7" s="156"/>
      <c r="U7" s="63"/>
      <c r="V7" s="157"/>
      <c r="W7" s="256"/>
      <c r="X7" s="157"/>
      <c r="Y7" s="27"/>
    </row>
    <row r="8" spans="1:25" ht="15" customHeight="1">
      <c r="A8" s="27"/>
      <c r="B8" s="149"/>
      <c r="C8" s="173" t="s">
        <v>81</v>
      </c>
      <c r="D8" s="149"/>
      <c r="E8" s="151"/>
      <c r="F8" s="152"/>
      <c r="G8" s="151"/>
      <c r="H8" s="30"/>
      <c r="I8" s="153"/>
      <c r="J8" s="30"/>
      <c r="K8" s="154"/>
      <c r="L8" s="29"/>
      <c r="M8" s="152"/>
      <c r="N8" s="154"/>
      <c r="O8" s="155"/>
      <c r="P8" s="29"/>
      <c r="Q8" s="155"/>
      <c r="R8" s="156"/>
      <c r="S8" s="153"/>
      <c r="T8" s="156"/>
      <c r="U8" s="63"/>
      <c r="V8" s="157"/>
      <c r="W8" s="256"/>
      <c r="X8" s="157"/>
      <c r="Y8" s="27"/>
    </row>
    <row r="9" spans="1:25" ht="15" customHeight="1" thickBot="1">
      <c r="A9" s="27"/>
      <c r="B9" s="149"/>
      <c r="C9" s="173" t="s">
        <v>11</v>
      </c>
      <c r="D9" s="149"/>
      <c r="E9" s="151"/>
      <c r="F9" s="152"/>
      <c r="G9" s="151"/>
      <c r="H9" s="30"/>
      <c r="I9" s="182"/>
      <c r="J9" s="30"/>
      <c r="K9" s="154"/>
      <c r="L9" s="29"/>
      <c r="M9" s="152"/>
      <c r="N9" s="154"/>
      <c r="O9" s="155"/>
      <c r="P9" s="29"/>
      <c r="Q9" s="155"/>
      <c r="R9" s="156"/>
      <c r="S9" s="153"/>
      <c r="T9" s="156"/>
      <c r="U9" s="63"/>
      <c r="V9" s="157"/>
      <c r="W9" s="256"/>
      <c r="X9" s="157"/>
      <c r="Y9" s="27"/>
    </row>
    <row r="10" spans="1:25" ht="15.75" thickBot="1">
      <c r="A10" s="27"/>
      <c r="B10" s="149"/>
      <c r="C10" s="174" t="s">
        <v>80</v>
      </c>
      <c r="D10" s="149"/>
      <c r="E10" s="151"/>
      <c r="F10" s="152"/>
      <c r="G10" s="151"/>
      <c r="H10" s="30"/>
      <c r="I10" s="183" t="s">
        <v>79</v>
      </c>
      <c r="J10" s="30"/>
      <c r="K10" s="154"/>
      <c r="L10" s="29"/>
      <c r="M10" s="152"/>
      <c r="N10" s="154"/>
      <c r="O10" s="155"/>
      <c r="P10" s="184">
        <f>"Pass"</f>
      </c>
      <c r="Q10" s="155"/>
      <c r="R10" s="156"/>
      <c r="S10" s="185" t="s">
        <v>78</v>
      </c>
      <c r="T10" s="156"/>
      <c r="U10" s="63"/>
      <c r="V10" s="157"/>
      <c r="W10" s="256"/>
      <c r="X10" s="157"/>
      <c r="Y10" s="27"/>
    </row>
    <row r="11" spans="1:25" ht="15" customHeight="1" thickBot="1">
      <c r="A11" s="27"/>
      <c r="B11" s="149"/>
      <c r="C11" s="186" t="s">
        <v>11</v>
      </c>
      <c r="D11" s="187"/>
      <c r="E11" s="188"/>
      <c r="F11" s="189"/>
      <c r="G11" s="188"/>
      <c r="H11" s="190"/>
      <c r="I11" s="191"/>
      <c r="J11" s="190"/>
      <c r="K11" s="192"/>
      <c r="L11" s="193"/>
      <c r="M11" s="189"/>
      <c r="N11" s="192"/>
      <c r="O11" s="194"/>
      <c r="P11" s="193"/>
      <c r="Q11" s="194"/>
      <c r="R11" s="195"/>
      <c r="S11" s="191"/>
      <c r="T11" s="156"/>
      <c r="U11" s="63"/>
      <c r="V11" s="157"/>
      <c r="W11" s="256"/>
      <c r="X11" s="157"/>
      <c r="Y11" s="27"/>
    </row>
    <row r="12" spans="1:25" ht="15" customHeight="1">
      <c r="A12" s="27"/>
      <c r="B12" s="149"/>
      <c r="C12" s="172"/>
      <c r="D12" s="149"/>
      <c r="E12" s="151"/>
      <c r="F12" s="152"/>
      <c r="G12" s="151"/>
      <c r="H12" s="30"/>
      <c r="I12" s="153"/>
      <c r="J12" s="30"/>
      <c r="K12" s="154"/>
      <c r="L12" s="29"/>
      <c r="M12" s="152"/>
      <c r="N12" s="154"/>
      <c r="O12" s="155"/>
      <c r="P12" s="29"/>
      <c r="Q12" s="155"/>
      <c r="R12" s="156"/>
      <c r="S12" s="153"/>
      <c r="T12" s="156"/>
      <c r="U12" s="63"/>
      <c r="V12" s="157"/>
      <c r="W12" s="256"/>
      <c r="X12" s="157"/>
      <c r="Y12" s="27"/>
    </row>
    <row r="13" spans="1:25" ht="15" customHeight="1">
      <c r="A13" s="27"/>
      <c r="B13" s="149"/>
      <c r="C13" s="171"/>
      <c r="D13" s="149"/>
      <c r="E13" s="151"/>
      <c r="F13" s="152"/>
      <c r="G13" s="151"/>
      <c r="H13" s="30"/>
      <c r="I13" s="153"/>
      <c r="J13" s="30"/>
      <c r="K13" s="154"/>
      <c r="L13" s="29"/>
      <c r="M13" s="152"/>
      <c r="N13" s="154"/>
      <c r="O13" s="155"/>
      <c r="P13" s="29"/>
      <c r="Q13" s="155"/>
      <c r="R13" s="156"/>
      <c r="S13" s="153"/>
      <c r="T13" s="156"/>
      <c r="U13" s="63"/>
      <c r="V13" s="157"/>
      <c r="W13" s="256"/>
      <c r="X13" s="157"/>
      <c r="Y13" s="27"/>
    </row>
    <row r="14" spans="1:25" ht="15" hidden="1">
      <c r="A14" s="27"/>
      <c r="B14" s="149"/>
      <c r="C14" s="196"/>
      <c r="D14" s="149"/>
      <c r="E14" s="151"/>
      <c r="F14" s="152"/>
      <c r="G14" s="151"/>
      <c r="H14" s="30"/>
      <c r="I14" s="153"/>
      <c r="J14" s="30"/>
      <c r="K14" s="154"/>
      <c r="L14" s="29"/>
      <c r="M14" s="152"/>
      <c r="N14" s="154"/>
      <c r="O14" s="155"/>
      <c r="P14" s="29"/>
      <c r="Q14" s="155"/>
      <c r="R14" s="156"/>
      <c r="S14" s="153"/>
      <c r="T14" s="156"/>
      <c r="U14" s="63"/>
      <c r="V14" s="157"/>
      <c r="W14" s="256"/>
      <c r="X14" s="157"/>
      <c r="Y14" s="27"/>
    </row>
    <row r="15" spans="1:25" ht="15" hidden="1">
      <c r="A15" s="27"/>
      <c r="B15" s="149"/>
      <c r="C15" s="197"/>
      <c r="D15" s="149"/>
      <c r="E15" s="151"/>
      <c r="F15" s="152"/>
      <c r="G15" s="151"/>
      <c r="H15" s="30"/>
      <c r="I15" s="153"/>
      <c r="J15" s="30"/>
      <c r="K15" s="154"/>
      <c r="L15" s="29"/>
      <c r="M15" s="152"/>
      <c r="N15" s="154"/>
      <c r="O15" s="155"/>
      <c r="P15" s="29"/>
      <c r="Q15" s="155"/>
      <c r="R15" s="156"/>
      <c r="S15" s="153"/>
      <c r="T15" s="156"/>
      <c r="U15" s="63"/>
      <c r="V15" s="157"/>
      <c r="W15" s="256"/>
      <c r="X15" s="157"/>
      <c r="Y15" s="27"/>
    </row>
    <row r="16" spans="1:25" ht="15" hidden="1">
      <c r="A16" s="27"/>
      <c r="B16" s="149"/>
      <c r="C16" s="198"/>
      <c r="D16" s="149"/>
      <c r="E16" s="151"/>
      <c r="F16" s="152"/>
      <c r="G16" s="151"/>
      <c r="H16" s="30"/>
      <c r="I16" s="153"/>
      <c r="J16" s="30"/>
      <c r="K16" s="154"/>
      <c r="L16" s="29"/>
      <c r="M16" s="152"/>
      <c r="N16" s="154"/>
      <c r="O16" s="155"/>
      <c r="P16" s="29"/>
      <c r="Q16" s="155"/>
      <c r="R16" s="156"/>
      <c r="S16" s="153"/>
      <c r="T16" s="156"/>
      <c r="U16" s="63"/>
      <c r="V16" s="157"/>
      <c r="W16" s="256"/>
      <c r="X16" s="157"/>
      <c r="Y16" s="27"/>
    </row>
    <row r="17" spans="1:25" ht="21">
      <c r="A17" s="27"/>
      <c r="B17" s="149"/>
      <c r="C17" s="199" t="s">
        <v>74</v>
      </c>
      <c r="D17" s="149"/>
      <c r="E17" s="151"/>
      <c r="F17" s="152"/>
      <c r="G17" s="151"/>
      <c r="H17" s="30"/>
      <c r="I17" s="153"/>
      <c r="J17" s="30"/>
      <c r="K17" s="154"/>
      <c r="L17" s="29"/>
      <c r="M17" s="152"/>
      <c r="N17" s="154"/>
      <c r="O17" s="155"/>
      <c r="P17" s="29"/>
      <c r="Q17" s="155"/>
      <c r="R17" s="156"/>
      <c r="S17" s="153"/>
      <c r="T17" s="156"/>
      <c r="U17" s="63"/>
      <c r="V17" s="157"/>
      <c r="W17" s="256"/>
      <c r="X17" s="157"/>
      <c r="Y17" s="27"/>
    </row>
    <row r="18" spans="1:25" ht="7.5" customHeight="1">
      <c r="A18" s="27"/>
      <c r="B18" s="149"/>
      <c r="C18" s="198"/>
      <c r="D18" s="149"/>
      <c r="E18" s="151"/>
      <c r="F18" s="152"/>
      <c r="G18" s="151"/>
      <c r="H18" s="30"/>
      <c r="I18" s="153"/>
      <c r="J18" s="30"/>
      <c r="K18" s="154"/>
      <c r="L18" s="29"/>
      <c r="M18" s="152"/>
      <c r="N18" s="154"/>
      <c r="O18" s="155"/>
      <c r="P18" s="29"/>
      <c r="Q18" s="155"/>
      <c r="R18" s="156"/>
      <c r="S18" s="153"/>
      <c r="T18" s="156"/>
      <c r="U18" s="63"/>
      <c r="V18" s="157"/>
      <c r="W18" s="256"/>
      <c r="X18" s="157"/>
      <c r="Y18" s="27"/>
    </row>
    <row r="19" spans="1:25" ht="15" hidden="1">
      <c r="A19" s="27"/>
      <c r="B19" s="149"/>
      <c r="C19" s="200"/>
      <c r="D19" s="149"/>
      <c r="E19" s="151"/>
      <c r="F19" s="152"/>
      <c r="G19" s="151"/>
      <c r="H19" s="30"/>
      <c r="I19" s="153"/>
      <c r="J19" s="30"/>
      <c r="K19" s="154"/>
      <c r="L19" s="29"/>
      <c r="M19" s="152"/>
      <c r="N19" s="154"/>
      <c r="O19" s="155"/>
      <c r="P19" s="29"/>
      <c r="Q19" s="155"/>
      <c r="R19" s="156"/>
      <c r="S19" s="153"/>
      <c r="T19" s="156"/>
      <c r="U19" s="63"/>
      <c r="V19" s="157"/>
      <c r="W19" s="256"/>
      <c r="X19" s="157"/>
      <c r="Y19" s="27"/>
    </row>
    <row r="20" spans="1:25" ht="15" hidden="1">
      <c r="A20" s="27"/>
      <c r="B20" s="149"/>
      <c r="C20" s="201"/>
      <c r="D20" s="149"/>
      <c r="E20" s="151"/>
      <c r="F20" s="152"/>
      <c r="G20" s="151"/>
      <c r="H20" s="30"/>
      <c r="I20" s="153"/>
      <c r="J20" s="30"/>
      <c r="K20" s="154"/>
      <c r="L20" s="29"/>
      <c r="M20" s="152"/>
      <c r="N20" s="154"/>
      <c r="O20" s="155"/>
      <c r="P20" s="29"/>
      <c r="Q20" s="155"/>
      <c r="R20" s="156"/>
      <c r="S20" s="153"/>
      <c r="T20" s="156"/>
      <c r="U20" s="63"/>
      <c r="V20" s="157"/>
      <c r="W20" s="256"/>
      <c r="X20" s="157"/>
      <c r="Y20" s="27"/>
    </row>
    <row r="21" spans="1:25" ht="15" hidden="1" thickBot="1">
      <c r="A21" s="27"/>
      <c r="B21" s="149"/>
      <c r="C21" s="202"/>
      <c r="D21" s="149"/>
      <c r="E21" s="151"/>
      <c r="F21" s="152"/>
      <c r="G21" s="151"/>
      <c r="H21" s="30"/>
      <c r="I21" s="182"/>
      <c r="J21" s="30"/>
      <c r="K21" s="154"/>
      <c r="L21" s="29"/>
      <c r="M21" s="152"/>
      <c r="N21" s="154"/>
      <c r="O21" s="155"/>
      <c r="P21" s="29"/>
      <c r="Q21" s="155"/>
      <c r="R21" s="156"/>
      <c r="S21" s="153"/>
      <c r="T21" s="156"/>
      <c r="U21" s="63"/>
      <c r="V21" s="157"/>
      <c r="W21" s="256"/>
      <c r="X21" s="157"/>
      <c r="Y21" s="27"/>
    </row>
    <row r="22" spans="1:25" ht="15">
      <c r="A22" s="27"/>
      <c r="B22" s="149"/>
      <c r="C22" s="203" t="s">
        <v>77</v>
      </c>
      <c r="D22" s="149"/>
      <c r="E22" s="151"/>
      <c r="F22" s="204"/>
      <c r="G22" s="151"/>
      <c r="H22" s="30"/>
      <c r="I22" s="257"/>
      <c r="J22" s="30"/>
      <c r="K22" s="154"/>
      <c r="L22" s="204" t="s">
        <v>76</v>
      </c>
      <c r="M22" s="204"/>
      <c r="N22" s="154"/>
      <c r="O22" s="155"/>
      <c r="P22" s="184">
        <f>IF(NOT(NOT(IF(ISERROR(I22),ERROR.TYPE(#REF!)=ERROR.TYPE(I22),FALSE))),"Fail",IF(NOT(NOT(ISBLANK(I22))),"Fail",IF(NOT(ISNUMBER(I22)),"Fail",IF(NOT(LEN(I22)-FIND(".",I22&amp;".")&lt;=0),"Fail","Pass"))))</f>
      </c>
      <c r="Q22" s="155"/>
      <c r="R22" s="156"/>
      <c r="S22" s="206">
        <f>IF(NOT(NOT(IF(ISERROR(I22),ERROR.TYPE(#REF!)=ERROR.TYPE(I22),FALSE))),"UNDO NOW (use button or Ctrl+Z)! CANNOT DRAG-AND-DROP CELLS",IF(NOT(NOT(ISBLANK(I22))),"input required",IF(NOT(ISNUMBER(I22)),"enter a number",IF(NOT(LEN(I22)-FIND(".",I22&amp;".")&lt;=0),"whole number only",""))))</f>
      </c>
      <c r="T22" s="156"/>
      <c r="U22" s="63"/>
      <c r="V22" s="157"/>
      <c r="W22" s="256"/>
      <c r="X22" s="157"/>
      <c r="Y22" s="27"/>
    </row>
    <row r="23" spans="1:25" ht="15">
      <c r="A23" s="27"/>
      <c r="B23" s="149"/>
      <c r="C23" s="203" t="s">
        <v>75</v>
      </c>
      <c r="D23" s="149"/>
      <c r="E23" s="151"/>
      <c r="F23" s="204"/>
      <c r="G23" s="151"/>
      <c r="H23" s="30"/>
      <c r="I23" s="258"/>
      <c r="J23" s="30"/>
      <c r="K23" s="154"/>
      <c r="L23" s="204" t="s">
        <v>76</v>
      </c>
      <c r="M23" s="204"/>
      <c r="N23" s="154"/>
      <c r="O23" s="155"/>
      <c r="P23" s="184">
        <f>IF(NOT(NOT(IF(ISERROR(I23),ERROR.TYPE(#REF!)=ERROR.TYPE(I23),FALSE))),"Fail",IF(NOT(NOT(ISBLANK(I23))),"Fail",IF(NOT(ISNUMBER(I23)),"Fail",IF(NOT(LEN(I23)-FIND(".",I23&amp;".")&lt;=0),"Fail","Pass"))))</f>
      </c>
      <c r="Q23" s="155"/>
      <c r="R23" s="156"/>
      <c r="S23" s="206">
        <f>IF(NOT(NOT(IF(ISERROR(I23),ERROR.TYPE(#REF!)=ERROR.TYPE(I23),FALSE))),"UNDO NOW (use button or Ctrl+Z)! CANNOT DRAG-AND-DROP CELLS",IF(NOT(NOT(ISBLANK(I23))),"input required",IF(NOT(ISNUMBER(I23)),"enter a number",IF(NOT(LEN(I23)-FIND(".",I23&amp;".")&lt;=0),"whole number only",""))))</f>
      </c>
      <c r="T23" s="156"/>
      <c r="U23" s="63"/>
      <c r="V23" s="157"/>
      <c r="W23" s="256"/>
      <c r="X23" s="157"/>
      <c r="Y23" s="27"/>
    </row>
    <row r="24" spans="1:25" ht="15" thickBot="1">
      <c r="A24" s="27"/>
      <c r="B24" s="149"/>
      <c r="C24" s="203" t="s">
        <v>46</v>
      </c>
      <c r="D24" s="149"/>
      <c r="E24" s="151"/>
      <c r="F24" s="204"/>
      <c r="G24" s="151"/>
      <c r="H24" s="30"/>
      <c r="I24" s="259"/>
      <c r="J24" s="30"/>
      <c r="K24" s="154"/>
      <c r="L24" s="204" t="s">
        <v>76</v>
      </c>
      <c r="M24" s="204"/>
      <c r="N24" s="154"/>
      <c r="O24" s="155"/>
      <c r="P24" s="184">
        <f>IF(NOT(NOT(IF(ISERROR(I24),ERROR.TYPE(#REF!)=ERROR.TYPE(I24),FALSE))),"Fail",IF(NOT(NOT(ISBLANK(I24))),"Fail",IF(NOT(ISNUMBER(I24)),"Fail",IF(NOT(LEN(I24)-FIND(".",I24&amp;".")&lt;=0),"Fail","Pass"))))</f>
      </c>
      <c r="Q24" s="155"/>
      <c r="R24" s="156"/>
      <c r="S24" s="206">
        <f>IF(NOT(NOT(IF(ISERROR(I24),ERROR.TYPE(#REF!)=ERROR.TYPE(I24),FALSE))),"UNDO NOW (use button or Ctrl+Z)! CANNOT DRAG-AND-DROP CELLS",IF(NOT(NOT(ISBLANK(I24))),"input required",IF(NOT(ISNUMBER(I24)),"enter a number",IF(NOT(LEN(I24)-FIND(".",I24&amp;".")&lt;=0),"whole number only",""))))</f>
      </c>
      <c r="T24" s="156"/>
      <c r="U24" s="63"/>
      <c r="V24" s="157"/>
      <c r="W24" s="256"/>
      <c r="X24" s="157"/>
      <c r="Y24" s="27"/>
    </row>
    <row r="25" spans="1:25" ht="15" hidden="1">
      <c r="A25" s="27"/>
      <c r="B25" s="149"/>
      <c r="C25" s="202"/>
      <c r="D25" s="149"/>
      <c r="E25" s="151"/>
      <c r="F25" s="152"/>
      <c r="G25" s="151"/>
      <c r="H25" s="30"/>
      <c r="I25" s="153"/>
      <c r="J25" s="30"/>
      <c r="K25" s="154"/>
      <c r="L25" s="29"/>
      <c r="M25" s="152"/>
      <c r="N25" s="154"/>
      <c r="O25" s="155"/>
      <c r="P25" s="29"/>
      <c r="Q25" s="155"/>
      <c r="R25" s="156"/>
      <c r="S25" s="153"/>
      <c r="T25" s="156"/>
      <c r="U25" s="63"/>
      <c r="V25" s="157"/>
      <c r="W25" s="256"/>
      <c r="X25" s="157"/>
      <c r="Y25" s="27"/>
    </row>
    <row r="26" spans="1:25" ht="15" customHeight="1">
      <c r="A26" s="27"/>
      <c r="B26" s="149"/>
      <c r="C26" s="201"/>
      <c r="D26" s="149"/>
      <c r="E26" s="151"/>
      <c r="F26" s="152"/>
      <c r="G26" s="151"/>
      <c r="H26" s="30"/>
      <c r="I26" s="153"/>
      <c r="J26" s="30"/>
      <c r="K26" s="154"/>
      <c r="L26" s="29"/>
      <c r="M26" s="152"/>
      <c r="N26" s="154"/>
      <c r="O26" s="155"/>
      <c r="P26" s="29"/>
      <c r="Q26" s="155"/>
      <c r="R26" s="156"/>
      <c r="S26" s="153"/>
      <c r="T26" s="156"/>
      <c r="U26" s="63"/>
      <c r="V26" s="157"/>
      <c r="W26" s="256"/>
      <c r="X26" s="157"/>
      <c r="Y26" s="27"/>
    </row>
    <row r="27" spans="1:25" ht="15" hidden="1">
      <c r="A27" s="27"/>
      <c r="B27" s="149"/>
      <c r="C27" s="201"/>
      <c r="D27" s="149"/>
      <c r="E27" s="151"/>
      <c r="F27" s="152"/>
      <c r="G27" s="151"/>
      <c r="H27" s="30"/>
      <c r="I27" s="153"/>
      <c r="J27" s="30"/>
      <c r="K27" s="154"/>
      <c r="L27" s="29"/>
      <c r="M27" s="152"/>
      <c r="N27" s="154"/>
      <c r="O27" s="155"/>
      <c r="P27" s="29"/>
      <c r="Q27" s="155"/>
      <c r="R27" s="156"/>
      <c r="S27" s="153"/>
      <c r="T27" s="156"/>
      <c r="U27" s="63"/>
      <c r="V27" s="157"/>
      <c r="W27" s="256"/>
      <c r="X27" s="157"/>
      <c r="Y27" s="27"/>
    </row>
    <row r="28" spans="1:25" ht="15" hidden="1" thickBot="1">
      <c r="A28" s="27"/>
      <c r="B28" s="149"/>
      <c r="C28" s="213"/>
      <c r="D28" s="149"/>
      <c r="E28" s="151"/>
      <c r="F28" s="152"/>
      <c r="G28" s="151"/>
      <c r="H28" s="30"/>
      <c r="I28" s="182"/>
      <c r="J28" s="30"/>
      <c r="K28" s="154"/>
      <c r="L28" s="29"/>
      <c r="M28" s="152"/>
      <c r="N28" s="154"/>
      <c r="O28" s="155"/>
      <c r="P28" s="29"/>
      <c r="Q28" s="155"/>
      <c r="R28" s="156"/>
      <c r="S28" s="153"/>
      <c r="T28" s="156"/>
      <c r="U28" s="63"/>
      <c r="V28" s="157"/>
      <c r="W28" s="256"/>
      <c r="X28" s="157"/>
      <c r="Y28" s="27"/>
    </row>
    <row r="29" spans="1:25" ht="15" thickBot="1">
      <c r="A29" s="27"/>
      <c r="B29" s="149"/>
      <c r="C29" s="214" t="s">
        <v>45</v>
      </c>
      <c r="D29" s="149"/>
      <c r="E29" s="151"/>
      <c r="F29" s="204"/>
      <c r="G29" s="151"/>
      <c r="H29" s="30"/>
      <c r="I29" s="220">
        <f>IF(AND(OR(ISBLANK(I24),I24=""),OR(ISBLANK(I23),I23=""),OR(ISBLANK(I22),I22="")),"",SUM(I24,I23,I22))</f>
      </c>
      <c r="J29" s="30"/>
      <c r="K29" s="154"/>
      <c r="L29" s="204" t="s">
        <v>76</v>
      </c>
      <c r="M29" s="204"/>
      <c r="N29" s="154"/>
      <c r="O29" s="155"/>
      <c r="P29" s="184">
        <f>IF(TRUE,"PassBecauseNoConstraints","ERROR")</f>
      </c>
      <c r="Q29" s="155"/>
      <c r="R29" s="156"/>
      <c r="S29" s="206">
        <f>IF(TRUE,"","ERROR")</f>
      </c>
      <c r="T29" s="156"/>
      <c r="U29" s="63"/>
      <c r="V29" s="157"/>
      <c r="W29" s="256"/>
      <c r="X29" s="157"/>
      <c r="Y29" s="27"/>
    </row>
    <row r="30" spans="1:25" ht="15" hidden="1">
      <c r="A30" s="27"/>
      <c r="B30" s="149"/>
      <c r="C30" s="213"/>
      <c r="D30" s="149"/>
      <c r="E30" s="151"/>
      <c r="F30" s="152"/>
      <c r="G30" s="151"/>
      <c r="H30" s="30"/>
      <c r="I30" s="153"/>
      <c r="J30" s="30"/>
      <c r="K30" s="154"/>
      <c r="L30" s="29"/>
      <c r="M30" s="152"/>
      <c r="N30" s="154"/>
      <c r="O30" s="155"/>
      <c r="P30" s="29"/>
      <c r="Q30" s="155"/>
      <c r="R30" s="156"/>
      <c r="S30" s="153"/>
      <c r="T30" s="156"/>
      <c r="U30" s="63"/>
      <c r="V30" s="157"/>
      <c r="W30" s="256"/>
      <c r="X30" s="157"/>
      <c r="Y30" s="27"/>
    </row>
    <row r="31" spans="1:25" ht="15" customHeight="1">
      <c r="A31" s="27"/>
      <c r="B31" s="149"/>
      <c r="C31" s="201"/>
      <c r="D31" s="149"/>
      <c r="E31" s="151"/>
      <c r="F31" s="152"/>
      <c r="G31" s="151"/>
      <c r="H31" s="30"/>
      <c r="I31" s="153"/>
      <c r="J31" s="30"/>
      <c r="K31" s="154"/>
      <c r="L31" s="29"/>
      <c r="M31" s="152"/>
      <c r="N31" s="154"/>
      <c r="O31" s="155"/>
      <c r="P31" s="29"/>
      <c r="Q31" s="155"/>
      <c r="R31" s="156"/>
      <c r="S31" s="153"/>
      <c r="T31" s="156"/>
      <c r="U31" s="63"/>
      <c r="V31" s="157"/>
      <c r="W31" s="256"/>
      <c r="X31" s="157"/>
      <c r="Y31" s="27"/>
    </row>
    <row r="32" spans="1:25" ht="15" hidden="1">
      <c r="A32" s="27"/>
      <c r="B32" s="149"/>
      <c r="C32" s="200"/>
      <c r="D32" s="149"/>
      <c r="E32" s="151"/>
      <c r="F32" s="152"/>
      <c r="G32" s="151"/>
      <c r="H32" s="30"/>
      <c r="I32" s="153"/>
      <c r="J32" s="30"/>
      <c r="K32" s="154"/>
      <c r="L32" s="29"/>
      <c r="M32" s="152"/>
      <c r="N32" s="154"/>
      <c r="O32" s="155"/>
      <c r="P32" s="29"/>
      <c r="Q32" s="155"/>
      <c r="R32" s="156"/>
      <c r="S32" s="153"/>
      <c r="T32" s="156"/>
      <c r="U32" s="63"/>
      <c r="V32" s="157"/>
      <c r="W32" s="256"/>
      <c r="X32" s="157"/>
      <c r="Y32" s="27"/>
    </row>
    <row r="33" spans="1:25" ht="15" customHeight="1">
      <c r="A33" s="27"/>
      <c r="B33" s="149"/>
      <c r="C33" s="197"/>
      <c r="D33" s="149"/>
      <c r="E33" s="151"/>
      <c r="F33" s="152"/>
      <c r="G33" s="151"/>
      <c r="H33" s="30"/>
      <c r="I33" s="153"/>
      <c r="J33" s="30"/>
      <c r="K33" s="154"/>
      <c r="L33" s="29"/>
      <c r="M33" s="152"/>
      <c r="N33" s="154"/>
      <c r="O33" s="155"/>
      <c r="P33" s="29"/>
      <c r="Q33" s="155"/>
      <c r="R33" s="156"/>
      <c r="S33" s="153"/>
      <c r="T33" s="156"/>
      <c r="U33" s="63"/>
      <c r="V33" s="157"/>
      <c r="W33" s="256"/>
      <c r="X33" s="157"/>
      <c r="Y33" s="27"/>
    </row>
    <row r="34" spans="1:25" ht="15" hidden="1">
      <c r="A34" s="27"/>
      <c r="B34" s="149"/>
      <c r="C34" s="197"/>
      <c r="D34" s="149"/>
      <c r="E34" s="151"/>
      <c r="F34" s="152"/>
      <c r="G34" s="151"/>
      <c r="H34" s="30"/>
      <c r="I34" s="153"/>
      <c r="J34" s="30"/>
      <c r="K34" s="154"/>
      <c r="L34" s="29"/>
      <c r="M34" s="152"/>
      <c r="N34" s="154"/>
      <c r="O34" s="155"/>
      <c r="P34" s="29"/>
      <c r="Q34" s="155"/>
      <c r="R34" s="156"/>
      <c r="S34" s="153"/>
      <c r="T34" s="156"/>
      <c r="U34" s="63"/>
      <c r="V34" s="157"/>
      <c r="W34" s="256"/>
      <c r="X34" s="157"/>
      <c r="Y34" s="27"/>
    </row>
    <row r="35" spans="1:25" ht="15" hidden="1">
      <c r="A35" s="27"/>
      <c r="B35" s="149"/>
      <c r="C35" s="198"/>
      <c r="D35" s="149"/>
      <c r="E35" s="151"/>
      <c r="F35" s="152"/>
      <c r="G35" s="151"/>
      <c r="H35" s="30"/>
      <c r="I35" s="153"/>
      <c r="J35" s="30"/>
      <c r="K35" s="154"/>
      <c r="L35" s="29"/>
      <c r="M35" s="152"/>
      <c r="N35" s="154"/>
      <c r="O35" s="155"/>
      <c r="P35" s="29"/>
      <c r="Q35" s="155"/>
      <c r="R35" s="156"/>
      <c r="S35" s="153"/>
      <c r="T35" s="156"/>
      <c r="U35" s="63"/>
      <c r="V35" s="157"/>
      <c r="W35" s="256"/>
      <c r="X35" s="157"/>
      <c r="Y35" s="27"/>
    </row>
    <row r="36" spans="1:25" ht="21">
      <c r="A36" s="27"/>
      <c r="B36" s="149"/>
      <c r="C36" s="199" t="s">
        <v>29</v>
      </c>
      <c r="D36" s="149"/>
      <c r="E36" s="151"/>
      <c r="F36" s="152"/>
      <c r="G36" s="151"/>
      <c r="H36" s="30"/>
      <c r="I36" s="153"/>
      <c r="J36" s="30"/>
      <c r="K36" s="154"/>
      <c r="L36" s="29"/>
      <c r="M36" s="152"/>
      <c r="N36" s="154"/>
      <c r="O36" s="155"/>
      <c r="P36" s="29"/>
      <c r="Q36" s="155"/>
      <c r="R36" s="156"/>
      <c r="S36" s="153"/>
      <c r="T36" s="156"/>
      <c r="U36" s="63"/>
      <c r="V36" s="157"/>
      <c r="W36" s="256"/>
      <c r="X36" s="157"/>
      <c r="Y36" s="27"/>
    </row>
    <row r="37" spans="1:25" ht="7.5" customHeight="1">
      <c r="A37" s="27"/>
      <c r="B37" s="149"/>
      <c r="C37" s="198"/>
      <c r="D37" s="149"/>
      <c r="E37" s="151"/>
      <c r="F37" s="152"/>
      <c r="G37" s="151"/>
      <c r="H37" s="30"/>
      <c r="I37" s="153"/>
      <c r="J37" s="30"/>
      <c r="K37" s="154"/>
      <c r="L37" s="29"/>
      <c r="M37" s="152"/>
      <c r="N37" s="154"/>
      <c r="O37" s="155"/>
      <c r="P37" s="29"/>
      <c r="Q37" s="155"/>
      <c r="R37" s="156"/>
      <c r="S37" s="153"/>
      <c r="T37" s="156"/>
      <c r="U37" s="63"/>
      <c r="V37" s="157"/>
      <c r="W37" s="256"/>
      <c r="X37" s="157"/>
      <c r="Y37" s="27"/>
    </row>
    <row r="38" spans="1:25" ht="15" hidden="1">
      <c r="A38" s="27"/>
      <c r="B38" s="149"/>
      <c r="C38" s="221"/>
      <c r="D38" s="149"/>
      <c r="E38" s="151"/>
      <c r="F38" s="152"/>
      <c r="G38" s="151"/>
      <c r="H38" s="30"/>
      <c r="I38" s="153"/>
      <c r="J38" s="30"/>
      <c r="K38" s="154"/>
      <c r="L38" s="29"/>
      <c r="M38" s="152"/>
      <c r="N38" s="154"/>
      <c r="O38" s="155"/>
      <c r="P38" s="29"/>
      <c r="Q38" s="155"/>
      <c r="R38" s="156"/>
      <c r="S38" s="153"/>
      <c r="T38" s="156"/>
      <c r="U38" s="63"/>
      <c r="V38" s="157"/>
      <c r="W38" s="256"/>
      <c r="X38" s="157"/>
      <c r="Y38" s="27"/>
    </row>
    <row r="39" spans="1:25" ht="15" customHeight="1">
      <c r="A39" s="27"/>
      <c r="B39" s="149"/>
      <c r="C39" s="222" t="s">
        <v>23</v>
      </c>
      <c r="D39" s="223"/>
      <c r="E39" s="223"/>
      <c r="F39" s="224"/>
      <c r="G39" s="223"/>
      <c r="H39" s="223"/>
      <c r="I39" s="225"/>
      <c r="J39" s="223"/>
      <c r="K39" s="223"/>
      <c r="L39" s="49"/>
      <c r="M39" s="224"/>
      <c r="N39" s="223"/>
      <c r="O39" s="223"/>
      <c r="P39" s="49"/>
      <c r="Q39" s="223"/>
      <c r="R39" s="223"/>
      <c r="S39" s="225"/>
      <c r="T39" s="156"/>
      <c r="U39" s="63"/>
      <c r="V39" s="157"/>
      <c r="W39" s="256"/>
      <c r="X39" s="157"/>
      <c r="Y39" s="27"/>
    </row>
    <row r="40" spans="1:25" ht="15" customHeight="1">
      <c r="A40" s="27"/>
      <c r="B40" s="149"/>
      <c r="C40" s="222" t="s">
        <v>73</v>
      </c>
      <c r="D40" s="223"/>
      <c r="E40" s="223"/>
      <c r="F40" s="224"/>
      <c r="G40" s="223"/>
      <c r="H40" s="223"/>
      <c r="I40" s="225"/>
      <c r="J40" s="223"/>
      <c r="K40" s="223"/>
      <c r="L40" s="49"/>
      <c r="M40" s="224"/>
      <c r="N40" s="223"/>
      <c r="O40" s="223"/>
      <c r="P40" s="49"/>
      <c r="Q40" s="223"/>
      <c r="R40" s="223"/>
      <c r="S40" s="225"/>
      <c r="T40" s="156"/>
      <c r="U40" s="63"/>
      <c r="V40" s="157"/>
      <c r="W40" s="256"/>
      <c r="X40" s="157"/>
      <c r="Y40" s="27"/>
    </row>
    <row r="41" spans="1:25" ht="15" customHeight="1">
      <c r="A41" s="27"/>
      <c r="B41" s="149"/>
      <c r="C41" s="221"/>
      <c r="D41" s="149"/>
      <c r="E41" s="151"/>
      <c r="F41" s="152"/>
      <c r="G41" s="151"/>
      <c r="H41" s="30"/>
      <c r="I41" s="153"/>
      <c r="J41" s="30"/>
      <c r="K41" s="154"/>
      <c r="L41" s="29"/>
      <c r="M41" s="152"/>
      <c r="N41" s="154"/>
      <c r="O41" s="155"/>
      <c r="P41" s="29"/>
      <c r="Q41" s="155"/>
      <c r="R41" s="156"/>
      <c r="S41" s="153"/>
      <c r="T41" s="156"/>
      <c r="U41" s="63"/>
      <c r="V41" s="157"/>
      <c r="W41" s="256"/>
      <c r="X41" s="157"/>
      <c r="Y41" s="27"/>
    </row>
    <row r="42" spans="1:25" ht="15" hidden="1">
      <c r="A42" s="27"/>
      <c r="B42" s="149"/>
      <c r="C42" s="200"/>
      <c r="D42" s="149"/>
      <c r="E42" s="151"/>
      <c r="F42" s="152"/>
      <c r="G42" s="151"/>
      <c r="H42" s="30"/>
      <c r="I42" s="153"/>
      <c r="J42" s="30"/>
      <c r="K42" s="154"/>
      <c r="L42" s="29"/>
      <c r="M42" s="152"/>
      <c r="N42" s="154"/>
      <c r="O42" s="155"/>
      <c r="P42" s="29"/>
      <c r="Q42" s="155"/>
      <c r="R42" s="156"/>
      <c r="S42" s="153"/>
      <c r="T42" s="156"/>
      <c r="U42" s="63"/>
      <c r="V42" s="157"/>
      <c r="W42" s="256"/>
      <c r="X42" s="157"/>
      <c r="Y42" s="27"/>
    </row>
    <row r="43" spans="1:25" ht="15" hidden="1">
      <c r="A43" s="27"/>
      <c r="B43" s="149"/>
      <c r="C43" s="201"/>
      <c r="D43" s="149"/>
      <c r="E43" s="151"/>
      <c r="F43" s="152"/>
      <c r="G43" s="151"/>
      <c r="H43" s="30"/>
      <c r="I43" s="153"/>
      <c r="J43" s="30"/>
      <c r="K43" s="154"/>
      <c r="L43" s="29"/>
      <c r="M43" s="152"/>
      <c r="N43" s="154"/>
      <c r="O43" s="155"/>
      <c r="P43" s="29"/>
      <c r="Q43" s="155"/>
      <c r="R43" s="156"/>
      <c r="S43" s="153"/>
      <c r="T43" s="156"/>
      <c r="U43" s="63"/>
      <c r="V43" s="157"/>
      <c r="W43" s="256"/>
      <c r="X43" s="157"/>
      <c r="Y43" s="27"/>
    </row>
    <row r="44" spans="1:25" ht="15" hidden="1" thickBot="1">
      <c r="A44" s="27"/>
      <c r="B44" s="149"/>
      <c r="C44" s="202"/>
      <c r="D44" s="149"/>
      <c r="E44" s="151"/>
      <c r="F44" s="152"/>
      <c r="G44" s="151"/>
      <c r="H44" s="30"/>
      <c r="I44" s="182"/>
      <c r="J44" s="30"/>
      <c r="K44" s="154"/>
      <c r="L44" s="29"/>
      <c r="M44" s="152"/>
      <c r="N44" s="154"/>
      <c r="O44" s="155"/>
      <c r="P44" s="29"/>
      <c r="Q44" s="155"/>
      <c r="R44" s="156"/>
      <c r="S44" s="153"/>
      <c r="T44" s="156"/>
      <c r="U44" s="63"/>
      <c r="V44" s="157"/>
      <c r="W44" s="256"/>
      <c r="X44" s="157"/>
      <c r="Y44" s="27"/>
    </row>
    <row r="45" spans="1:25" ht="15">
      <c r="A45" s="27"/>
      <c r="B45" s="149"/>
      <c r="C45" s="203" t="s">
        <v>72</v>
      </c>
      <c r="D45" s="149"/>
      <c r="E45" s="151"/>
      <c r="F45" s="204"/>
      <c r="G45" s="151"/>
      <c r="H45" s="30"/>
      <c r="I45" s="260"/>
      <c r="J45" s="30"/>
      <c r="K45" s="154"/>
      <c r="L45" s="13">
        <f>HYPERLINK("#I45",CHAR(128))</f>
      </c>
      <c r="M45" s="152"/>
      <c r="N45" s="154"/>
      <c r="O45" s="155"/>
      <c r="P45" s="184">
        <f>IF(NOT(NOT(IF(ISERROR(I45),ERROR.TYPE(#REF!)=ERROR.TYPE(I45),FALSE))),"Fail",IF(NOT(NOT(ISBLANK(I45))),"Fail",IF(NOT(NOT(ISNA(HLOOKUP(I45,{"yes","no"},1,FALSE)))),"Fail","Pass")))</f>
      </c>
      <c r="Q45" s="155"/>
      <c r="R45" s="156"/>
      <c r="S45" s="206">
        <f>IF(NOT(NOT(IF(ISERROR(I45),ERROR.TYPE(#REF!)=ERROR.TYPE(I45),FALSE))),"UNDO NOW (use button or Ctrl+Z)! CANNOT DRAG-AND-DROP CELLS",IF(NOT(NOT(ISBLANK(I45))),"input required",IF(NOT(NOT(ISNA(HLOOKUP(I45,{"yes","no"},1,FALSE)))),"select a value from the drop-down","")))</f>
      </c>
      <c r="T45" s="156"/>
      <c r="U45" s="63"/>
      <c r="V45" s="157"/>
      <c r="W45" s="256"/>
      <c r="X45" s="157"/>
      <c r="Y45" s="27"/>
    </row>
    <row r="46" spans="1:25" ht="15">
      <c r="A46" s="27"/>
      <c r="B46" s="149"/>
      <c r="C46" s="203" t="s">
        <v>71</v>
      </c>
      <c r="D46" s="149"/>
      <c r="E46" s="151"/>
      <c r="F46" s="204"/>
      <c r="G46" s="151"/>
      <c r="H46" s="30"/>
      <c r="I46" s="258"/>
      <c r="J46" s="30"/>
      <c r="K46" s="154"/>
      <c r="L46" s="204" t="s">
        <v>70</v>
      </c>
      <c r="M46" s="204"/>
      <c r="N46" s="154"/>
      <c r="O46" s="155"/>
      <c r="P46" s="184">
        <f>IF(NOT(NOT(IF(ISERROR(I46),ERROR.TYPE(#REF!)=ERROR.TYPE(I46),FALSE))),"Fail",IF(NOT(IF(ISBLANK(I46),TRUE,ISNUMBER(I46))),"Fail",IF(NOT(IF(ISBLANK(I46),TRUE,LEN(I46)-FIND(".",I46&amp;".")&lt;=0)),"Fail",IF(I45="","PassBecauseBlankAllowed",IF(AND(I45="no",ISBLANK(I46)),"Pass",IF(NOT(IF(I45="no",ISBLANK(I46),TRUE)),"Fail",IF(NOT(IF(I45="yes",NOT(ISBLANK(I46)),TRUE)),"Fail","Pass")))))))</f>
      </c>
      <c r="Q46" s="155"/>
      <c r="R46" s="156"/>
      <c r="S46" s="206">
        <f>IF(NOT(NOT(IF(ISERROR(I46),ERROR.TYPE(#REF!)=ERROR.TYPE(I46),FALSE))),"UNDO NOW (use button or Ctrl+Z)! CANNOT DRAG-AND-DROP CELLS",IF(NOT(IF(ISBLANK(I46),TRUE,ISNUMBER(I46))),"enter a number",IF(NOT(IF(ISBLANK(I46),TRUE,LEN(I46)-FIND(".",I46&amp;".")&lt;=0)),"whole number only",IF(I45="","",IF(AND(I45="no",ISBLANK(I46)),"",IF(NOT(IF(I45="no",ISBLANK(I46),TRUE)),"must be blank",IF(NOT(IF(I45="yes",NOT(ISBLANK(I46)),TRUE)),"input required","")))))))</f>
      </c>
      <c r="T46" s="156"/>
      <c r="U46" s="63"/>
      <c r="V46" s="157"/>
      <c r="W46" s="256"/>
      <c r="X46" s="157"/>
      <c r="Y46" s="27"/>
    </row>
    <row r="47" spans="1:25" ht="15" thickBot="1">
      <c r="A47" s="27"/>
      <c r="B47" s="149"/>
      <c r="C47" s="203" t="s">
        <v>69</v>
      </c>
      <c r="D47" s="149"/>
      <c r="E47" s="151"/>
      <c r="F47" s="204"/>
      <c r="G47" s="151"/>
      <c r="H47" s="30"/>
      <c r="I47" s="259"/>
      <c r="J47" s="30"/>
      <c r="K47" s="154"/>
      <c r="L47" s="204" t="s">
        <v>70</v>
      </c>
      <c r="M47" s="204"/>
      <c r="N47" s="154"/>
      <c r="O47" s="155"/>
      <c r="P47" s="184">
        <f>IF(NOT(NOT(IF(ISERROR(I47),ERROR.TYPE(#REF!)=ERROR.TYPE(I47),FALSE))),"Fail",IF(NOT(NOT(ISBLANK(I47))),"Fail",IF(NOT(ISNUMBER(I47)),"Fail",IF(NOT(LEN(I47)-FIND(".",I47&amp;".")&lt;=0),"Fail","Pass"))))</f>
      </c>
      <c r="Q47" s="155"/>
      <c r="R47" s="156"/>
      <c r="S47" s="206">
        <f>IF(NOT(NOT(IF(ISERROR(I47),ERROR.TYPE(#REF!)=ERROR.TYPE(I47),FALSE))),"UNDO NOW (use button or Ctrl+Z)! CANNOT DRAG-AND-DROP CELLS",IF(NOT(NOT(ISBLANK(I47))),"input required",IF(NOT(ISNUMBER(I47)),"enter a number",IF(NOT(LEN(I47)-FIND(".",I47&amp;".")&lt;=0),"whole number only",""))))</f>
      </c>
      <c r="T47" s="156"/>
      <c r="U47" s="63"/>
      <c r="V47" s="157"/>
      <c r="W47" s="256"/>
      <c r="X47" s="157"/>
      <c r="Y47" s="27"/>
    </row>
    <row r="48" spans="1:25" ht="15" hidden="1">
      <c r="A48" s="27"/>
      <c r="B48" s="149"/>
      <c r="C48" s="202"/>
      <c r="D48" s="149"/>
      <c r="E48" s="151"/>
      <c r="F48" s="152"/>
      <c r="G48" s="151"/>
      <c r="H48" s="30"/>
      <c r="I48" s="153"/>
      <c r="J48" s="30"/>
      <c r="K48" s="154"/>
      <c r="L48" s="29"/>
      <c r="M48" s="152"/>
      <c r="N48" s="154"/>
      <c r="O48" s="155"/>
      <c r="P48" s="29"/>
      <c r="Q48" s="155"/>
      <c r="R48" s="156"/>
      <c r="S48" s="153"/>
      <c r="T48" s="156"/>
      <c r="U48" s="63"/>
      <c r="V48" s="157"/>
      <c r="W48" s="256"/>
      <c r="X48" s="157"/>
      <c r="Y48" s="27"/>
    </row>
    <row r="49" spans="1:25" ht="15" customHeight="1">
      <c r="A49" s="27"/>
      <c r="B49" s="149"/>
      <c r="C49" s="201"/>
      <c r="D49" s="149"/>
      <c r="E49" s="151"/>
      <c r="F49" s="152"/>
      <c r="G49" s="151"/>
      <c r="H49" s="30"/>
      <c r="I49" s="153"/>
      <c r="J49" s="30"/>
      <c r="K49" s="154"/>
      <c r="L49" s="29"/>
      <c r="M49" s="152"/>
      <c r="N49" s="154"/>
      <c r="O49" s="155"/>
      <c r="P49" s="29"/>
      <c r="Q49" s="155"/>
      <c r="R49" s="156"/>
      <c r="S49" s="153"/>
      <c r="T49" s="156"/>
      <c r="U49" s="63"/>
      <c r="V49" s="157"/>
      <c r="W49" s="256"/>
      <c r="X49" s="157"/>
      <c r="Y49" s="27"/>
    </row>
    <row r="50" spans="1:25" ht="15" hidden="1">
      <c r="A50" s="27"/>
      <c r="B50" s="149"/>
      <c r="C50" s="201"/>
      <c r="D50" s="149"/>
      <c r="E50" s="151"/>
      <c r="F50" s="152"/>
      <c r="G50" s="151"/>
      <c r="H50" s="30"/>
      <c r="I50" s="153"/>
      <c r="J50" s="30"/>
      <c r="K50" s="154"/>
      <c r="L50" s="29"/>
      <c r="M50" s="152"/>
      <c r="N50" s="154"/>
      <c r="O50" s="155"/>
      <c r="P50" s="29"/>
      <c r="Q50" s="155"/>
      <c r="R50" s="156"/>
      <c r="S50" s="153"/>
      <c r="T50" s="156"/>
      <c r="U50" s="63"/>
      <c r="V50" s="157"/>
      <c r="W50" s="256"/>
      <c r="X50" s="157"/>
      <c r="Y50" s="27"/>
    </row>
    <row r="51" spans="1:25" ht="15" hidden="1" thickBot="1">
      <c r="A51" s="27"/>
      <c r="B51" s="149"/>
      <c r="C51" s="202"/>
      <c r="D51" s="149"/>
      <c r="E51" s="151"/>
      <c r="F51" s="152"/>
      <c r="G51" s="151"/>
      <c r="H51" s="30"/>
      <c r="I51" s="182"/>
      <c r="J51" s="30"/>
      <c r="K51" s="154"/>
      <c r="L51" s="29"/>
      <c r="M51" s="152"/>
      <c r="N51" s="154"/>
      <c r="O51" s="155"/>
      <c r="P51" s="29"/>
      <c r="Q51" s="155"/>
      <c r="R51" s="156"/>
      <c r="S51" s="153"/>
      <c r="T51" s="156"/>
      <c r="U51" s="63"/>
      <c r="V51" s="157"/>
      <c r="W51" s="256"/>
      <c r="X51" s="157"/>
      <c r="Y51" s="27"/>
    </row>
    <row r="52" spans="1:25" ht="15">
      <c r="A52" s="27"/>
      <c r="B52" s="149"/>
      <c r="C52" s="203" t="s">
        <v>68</v>
      </c>
      <c r="D52" s="149"/>
      <c r="E52" s="151"/>
      <c r="F52" s="204"/>
      <c r="G52" s="151"/>
      <c r="H52" s="30"/>
      <c r="I52" s="260"/>
      <c r="J52" s="30"/>
      <c r="K52" s="154"/>
      <c r="L52" s="13">
        <f>HYPERLINK("#I52",CHAR(128))</f>
      </c>
      <c r="M52" s="152"/>
      <c r="N52" s="154"/>
      <c r="O52" s="155"/>
      <c r="P52" s="184">
        <f>IF(NOT(NOT(IF(ISERROR(I52),ERROR.TYPE(#REF!)=ERROR.TYPE(I52),FALSE))),"Fail",IF(NOT(NOT(ISBLANK(I52))),"Fail",IF(NOT(NOT(ISNA(HLOOKUP(I52,{"yes","no"},1,FALSE)))),"Fail","Pass")))</f>
      </c>
      <c r="Q52" s="155"/>
      <c r="R52" s="156"/>
      <c r="S52" s="206">
        <f>IF(NOT(NOT(IF(ISERROR(I52),ERROR.TYPE(#REF!)=ERROR.TYPE(I52),FALSE))),"UNDO NOW (use button or Ctrl+Z)! CANNOT DRAG-AND-DROP CELLS",IF(NOT(NOT(ISBLANK(I52))),"input required",IF(NOT(NOT(ISNA(HLOOKUP(I52,{"yes","no"},1,FALSE)))),"select a value from the drop-down","")))</f>
      </c>
      <c r="T52" s="156"/>
      <c r="U52" s="63"/>
      <c r="V52" s="157"/>
      <c r="W52" s="256"/>
      <c r="X52" s="157"/>
      <c r="Y52" s="27"/>
    </row>
    <row r="53" spans="1:25" ht="15">
      <c r="A53" s="27"/>
      <c r="B53" s="149"/>
      <c r="C53" s="203" t="s">
        <v>67</v>
      </c>
      <c r="D53" s="149"/>
      <c r="E53" s="151"/>
      <c r="F53" s="204"/>
      <c r="G53" s="151"/>
      <c r="H53" s="30"/>
      <c r="I53" s="258"/>
      <c r="J53" s="30"/>
      <c r="K53" s="154"/>
      <c r="L53" s="204" t="s">
        <v>70</v>
      </c>
      <c r="M53" s="204"/>
      <c r="N53" s="154"/>
      <c r="O53" s="155"/>
      <c r="P53" s="184">
        <f>IF(NOT(NOT(IF(ISERROR(I53),ERROR.TYPE(#REF!)=ERROR.TYPE(I53),FALSE))),"Fail",IF(NOT(IF(ISBLANK(I53),TRUE,ISNUMBER(I53))),"Fail",IF(NOT(IF(ISBLANK(I53),TRUE,LEN(I53)-FIND(".",I53&amp;".")&lt;=0)),"Fail",IF(I52="","PassBecauseBlankAllowed",IF(AND(I52="no",ISBLANK(I53)),"Pass",IF(NOT(IF(I52="no",ISBLANK(I53),TRUE)),"Fail",IF(NOT(IF(I52="yes",NOT(ISBLANK(I53)),TRUE)),"Fail","Pass")))))))</f>
      </c>
      <c r="Q53" s="155"/>
      <c r="R53" s="156"/>
      <c r="S53" s="206">
        <f>IF(NOT(NOT(IF(ISERROR(I53),ERROR.TYPE(#REF!)=ERROR.TYPE(I53),FALSE))),"UNDO NOW (use button or Ctrl+Z)! CANNOT DRAG-AND-DROP CELLS",IF(NOT(IF(ISBLANK(I53),TRUE,ISNUMBER(I53))),"enter a number",IF(NOT(IF(ISBLANK(I53),TRUE,LEN(I53)-FIND(".",I53&amp;".")&lt;=0)),"whole number only",IF(I52="","",IF(AND(I52="no",ISBLANK(I53)),"",IF(NOT(IF(I52="no",ISBLANK(I53),TRUE)),"must be blank",IF(NOT(IF(I52="yes",NOT(ISBLANK(I53)),TRUE)),"input required","")))))))</f>
      </c>
      <c r="T53" s="156"/>
      <c r="U53" s="63"/>
      <c r="V53" s="157"/>
      <c r="W53" s="256"/>
      <c r="X53" s="157"/>
      <c r="Y53" s="27"/>
    </row>
    <row r="54" spans="1:25" ht="15" thickBot="1">
      <c r="A54" s="27"/>
      <c r="B54" s="149"/>
      <c r="C54" s="203" t="s">
        <v>66</v>
      </c>
      <c r="D54" s="149"/>
      <c r="E54" s="151"/>
      <c r="F54" s="204"/>
      <c r="G54" s="151"/>
      <c r="H54" s="30"/>
      <c r="I54" s="259"/>
      <c r="J54" s="30"/>
      <c r="K54" s="154"/>
      <c r="L54" s="204" t="s">
        <v>70</v>
      </c>
      <c r="M54" s="204"/>
      <c r="N54" s="154"/>
      <c r="O54" s="155"/>
      <c r="P54" s="184">
        <f>IF(NOT(NOT(IF(ISERROR(I54),ERROR.TYPE(#REF!)=ERROR.TYPE(I54),FALSE))),"Fail",IF(NOT(NOT(ISBLANK(I54))),"Fail",IF(NOT(ISNUMBER(I54)),"Fail",IF(NOT(LEN(I54)-FIND(".",I54&amp;".")&lt;=0),"Fail","Pass"))))</f>
      </c>
      <c r="Q54" s="155"/>
      <c r="R54" s="156"/>
      <c r="S54" s="206">
        <f>IF(NOT(NOT(IF(ISERROR(I54),ERROR.TYPE(#REF!)=ERROR.TYPE(I54),FALSE))),"UNDO NOW (use button or Ctrl+Z)! CANNOT DRAG-AND-DROP CELLS",IF(NOT(NOT(ISBLANK(I54))),"input required",IF(NOT(ISNUMBER(I54)),"enter a number",IF(NOT(LEN(I54)-FIND(".",I54&amp;".")&lt;=0),"whole number only",""))))</f>
      </c>
      <c r="T54" s="156"/>
      <c r="U54" s="63"/>
      <c r="V54" s="157"/>
      <c r="W54" s="256"/>
      <c r="X54" s="157"/>
      <c r="Y54" s="27"/>
    </row>
    <row r="55" spans="1:25" ht="15" hidden="1">
      <c r="A55" s="27"/>
      <c r="B55" s="149"/>
      <c r="C55" s="202"/>
      <c r="D55" s="149"/>
      <c r="E55" s="151"/>
      <c r="F55" s="152"/>
      <c r="G55" s="151"/>
      <c r="H55" s="30"/>
      <c r="I55" s="153"/>
      <c r="J55" s="30"/>
      <c r="K55" s="154"/>
      <c r="L55" s="29"/>
      <c r="M55" s="152"/>
      <c r="N55" s="154"/>
      <c r="O55" s="155"/>
      <c r="P55" s="29"/>
      <c r="Q55" s="155"/>
      <c r="R55" s="156"/>
      <c r="S55" s="153"/>
      <c r="T55" s="156"/>
      <c r="U55" s="63"/>
      <c r="V55" s="157"/>
      <c r="W55" s="256"/>
      <c r="X55" s="157"/>
      <c r="Y55" s="27"/>
    </row>
    <row r="56" spans="1:25" ht="15" customHeight="1">
      <c r="A56" s="27"/>
      <c r="B56" s="149"/>
      <c r="C56" s="201"/>
      <c r="D56" s="149"/>
      <c r="E56" s="151"/>
      <c r="F56" s="152"/>
      <c r="G56" s="151"/>
      <c r="H56" s="30"/>
      <c r="I56" s="153"/>
      <c r="J56" s="30"/>
      <c r="K56" s="154"/>
      <c r="L56" s="29"/>
      <c r="M56" s="152"/>
      <c r="N56" s="154"/>
      <c r="O56" s="155"/>
      <c r="P56" s="29"/>
      <c r="Q56" s="155"/>
      <c r="R56" s="156"/>
      <c r="S56" s="153"/>
      <c r="T56" s="156"/>
      <c r="U56" s="63"/>
      <c r="V56" s="157"/>
      <c r="W56" s="256"/>
      <c r="X56" s="157"/>
      <c r="Y56" s="27"/>
    </row>
    <row r="57" spans="1:25" ht="15" hidden="1">
      <c r="A57" s="27"/>
      <c r="B57" s="149"/>
      <c r="C57" s="201"/>
      <c r="D57" s="149"/>
      <c r="E57" s="151"/>
      <c r="F57" s="152"/>
      <c r="G57" s="151"/>
      <c r="H57" s="30"/>
      <c r="I57" s="153"/>
      <c r="J57" s="30"/>
      <c r="K57" s="154"/>
      <c r="L57" s="29"/>
      <c r="M57" s="152"/>
      <c r="N57" s="154"/>
      <c r="O57" s="155"/>
      <c r="P57" s="29"/>
      <c r="Q57" s="155"/>
      <c r="R57" s="156"/>
      <c r="S57" s="153"/>
      <c r="T57" s="156"/>
      <c r="U57" s="63"/>
      <c r="V57" s="157"/>
      <c r="W57" s="256"/>
      <c r="X57" s="157"/>
      <c r="Y57" s="27"/>
    </row>
    <row r="58" spans="1:25" ht="15" hidden="1" thickBot="1">
      <c r="A58" s="27"/>
      <c r="B58" s="149"/>
      <c r="C58" s="202"/>
      <c r="D58" s="149"/>
      <c r="E58" s="151"/>
      <c r="F58" s="152"/>
      <c r="G58" s="151"/>
      <c r="H58" s="30"/>
      <c r="I58" s="182"/>
      <c r="J58" s="30"/>
      <c r="K58" s="154"/>
      <c r="L58" s="29"/>
      <c r="M58" s="152"/>
      <c r="N58" s="154"/>
      <c r="O58" s="155"/>
      <c r="P58" s="29"/>
      <c r="Q58" s="155"/>
      <c r="R58" s="156"/>
      <c r="S58" s="153"/>
      <c r="T58" s="156"/>
      <c r="U58" s="63"/>
      <c r="V58" s="157"/>
      <c r="W58" s="256"/>
      <c r="X58" s="157"/>
      <c r="Y58" s="27"/>
    </row>
    <row r="59" spans="1:25" ht="15">
      <c r="A59" s="27"/>
      <c r="B59" s="149"/>
      <c r="C59" s="203" t="s">
        <v>65</v>
      </c>
      <c r="D59" s="149"/>
      <c r="E59" s="151"/>
      <c r="F59" s="204"/>
      <c r="G59" s="151"/>
      <c r="H59" s="30"/>
      <c r="I59" s="260"/>
      <c r="J59" s="30"/>
      <c r="K59" s="154"/>
      <c r="L59" s="13">
        <f>HYPERLINK("#I59",CHAR(128))</f>
      </c>
      <c r="M59" s="152"/>
      <c r="N59" s="154"/>
      <c r="O59" s="155"/>
      <c r="P59" s="184">
        <f>IF(NOT(NOT(IF(ISERROR(I59),ERROR.TYPE(#REF!)=ERROR.TYPE(I59),FALSE))),"Fail",IF(NOT(NOT(ISBLANK(I59))),"Fail",IF(NOT(NOT(ISNA(HLOOKUP(I59,{"yes","no"},1,FALSE)))),"Fail","Pass")))</f>
      </c>
      <c r="Q59" s="155"/>
      <c r="R59" s="156"/>
      <c r="S59" s="206">
        <f>IF(NOT(NOT(IF(ISERROR(I59),ERROR.TYPE(#REF!)=ERROR.TYPE(I59),FALSE))),"UNDO NOW (use button or Ctrl+Z)! CANNOT DRAG-AND-DROP CELLS",IF(NOT(NOT(ISBLANK(I59))),"input required",IF(NOT(NOT(ISNA(HLOOKUP(I59,{"yes","no"},1,FALSE)))),"select a value from the drop-down","")))</f>
      </c>
      <c r="T59" s="156"/>
      <c r="U59" s="63"/>
      <c r="V59" s="157"/>
      <c r="W59" s="256"/>
      <c r="X59" s="157"/>
      <c r="Y59" s="27"/>
    </row>
    <row r="60" spans="1:25" ht="15">
      <c r="A60" s="27"/>
      <c r="B60" s="149"/>
      <c r="C60" s="203" t="s">
        <v>50</v>
      </c>
      <c r="D60" s="149"/>
      <c r="E60" s="151"/>
      <c r="F60" s="204"/>
      <c r="G60" s="151"/>
      <c r="H60" s="30"/>
      <c r="I60" s="258"/>
      <c r="J60" s="30"/>
      <c r="K60" s="154"/>
      <c r="L60" s="204" t="s">
        <v>70</v>
      </c>
      <c r="M60" s="204"/>
      <c r="N60" s="154"/>
      <c r="O60" s="155"/>
      <c r="P60" s="184">
        <f>IF(NOT(NOT(IF(ISERROR(I60),ERROR.TYPE(#REF!)=ERROR.TYPE(I60),FALSE))),"Fail",IF(NOT(IF(ISBLANK(I60),TRUE,ISNUMBER(I60))),"Fail",IF(NOT(IF(ISBLANK(I60),TRUE,LEN(I60)-FIND(".",I60&amp;".")&lt;=0)),"Fail",IF(I59="","PassBecauseBlankAllowed",IF(AND(I59="no",ISBLANK(I60)),"Pass",IF(NOT(IF(I59="no",ISBLANK(I60),TRUE)),"Fail",IF(NOT(IF(I59="yes",NOT(ISBLANK(I60)),TRUE)),"Fail","Pass")))))))</f>
      </c>
      <c r="Q60" s="155"/>
      <c r="R60" s="156"/>
      <c r="S60" s="206">
        <f>IF(NOT(NOT(IF(ISERROR(I60),ERROR.TYPE(#REF!)=ERROR.TYPE(I60),FALSE))),"UNDO NOW (use button or Ctrl+Z)! CANNOT DRAG-AND-DROP CELLS",IF(NOT(IF(ISBLANK(I60),TRUE,ISNUMBER(I60))),"enter a number",IF(NOT(IF(ISBLANK(I60),TRUE,LEN(I60)-FIND(".",I60&amp;".")&lt;=0)),"whole number only",IF(I59="","",IF(AND(I59="no",ISBLANK(I60)),"",IF(NOT(IF(I59="no",ISBLANK(I60),TRUE)),"must be blank",IF(NOT(IF(I59="yes",NOT(ISBLANK(I60)),TRUE)),"input required","")))))))</f>
      </c>
      <c r="T60" s="156"/>
      <c r="U60" s="63"/>
      <c r="V60" s="157"/>
      <c r="W60" s="256"/>
      <c r="X60" s="157"/>
      <c r="Y60" s="27"/>
    </row>
    <row r="61" spans="1:25" ht="15" thickBot="1">
      <c r="A61" s="27"/>
      <c r="B61" s="149"/>
      <c r="C61" s="203" t="s">
        <v>64</v>
      </c>
      <c r="D61" s="149"/>
      <c r="E61" s="151"/>
      <c r="F61" s="204"/>
      <c r="G61" s="151"/>
      <c r="H61" s="30"/>
      <c r="I61" s="259"/>
      <c r="J61" s="30"/>
      <c r="K61" s="154"/>
      <c r="L61" s="204" t="s">
        <v>70</v>
      </c>
      <c r="M61" s="204"/>
      <c r="N61" s="154"/>
      <c r="O61" s="155"/>
      <c r="P61" s="184">
        <f>IF(NOT(NOT(IF(ISERROR(I61),ERROR.TYPE(#REF!)=ERROR.TYPE(I61),FALSE))),"Fail",IF(NOT(NOT(ISBLANK(I61))),"Fail",IF(NOT(ISNUMBER(I61)),"Fail",IF(NOT(LEN(I61)-FIND(".",I61&amp;".")&lt;=0),"Fail","Pass"))))</f>
      </c>
      <c r="Q61" s="155"/>
      <c r="R61" s="156"/>
      <c r="S61" s="206">
        <f>IF(NOT(NOT(IF(ISERROR(I61),ERROR.TYPE(#REF!)=ERROR.TYPE(I61),FALSE))),"UNDO NOW (use button or Ctrl+Z)! CANNOT DRAG-AND-DROP CELLS",IF(NOT(NOT(ISBLANK(I61))),"input required",IF(NOT(ISNUMBER(I61)),"enter a number",IF(NOT(LEN(I61)-FIND(".",I61&amp;".")&lt;=0),"whole number only",""))))</f>
      </c>
      <c r="T61" s="156"/>
      <c r="U61" s="63"/>
      <c r="V61" s="157"/>
      <c r="W61" s="256"/>
      <c r="X61" s="157"/>
      <c r="Y61" s="27"/>
    </row>
    <row r="62" spans="1:25" ht="15" hidden="1">
      <c r="A62" s="27"/>
      <c r="B62" s="149"/>
      <c r="C62" s="202"/>
      <c r="D62" s="149"/>
      <c r="E62" s="151"/>
      <c r="F62" s="152"/>
      <c r="G62" s="151"/>
      <c r="H62" s="30"/>
      <c r="I62" s="153"/>
      <c r="J62" s="30"/>
      <c r="K62" s="154"/>
      <c r="L62" s="29"/>
      <c r="M62" s="152"/>
      <c r="N62" s="154"/>
      <c r="O62" s="155"/>
      <c r="P62" s="29"/>
      <c r="Q62" s="155"/>
      <c r="R62" s="156"/>
      <c r="S62" s="153"/>
      <c r="T62" s="156"/>
      <c r="U62" s="63"/>
      <c r="V62" s="157"/>
      <c r="W62" s="256"/>
      <c r="X62" s="157"/>
      <c r="Y62" s="27"/>
    </row>
    <row r="63" spans="1:25" ht="15" customHeight="1">
      <c r="A63" s="27"/>
      <c r="B63" s="149"/>
      <c r="C63" s="201"/>
      <c r="D63" s="149"/>
      <c r="E63" s="151"/>
      <c r="F63" s="152"/>
      <c r="G63" s="151"/>
      <c r="H63" s="30"/>
      <c r="I63" s="153"/>
      <c r="J63" s="30"/>
      <c r="K63" s="154"/>
      <c r="L63" s="29"/>
      <c r="M63" s="152"/>
      <c r="N63" s="154"/>
      <c r="O63" s="155"/>
      <c r="P63" s="29"/>
      <c r="Q63" s="155"/>
      <c r="R63" s="156"/>
      <c r="S63" s="153"/>
      <c r="T63" s="156"/>
      <c r="U63" s="63"/>
      <c r="V63" s="157"/>
      <c r="W63" s="256"/>
      <c r="X63" s="157"/>
      <c r="Y63" s="27"/>
    </row>
    <row r="64" spans="1:25" ht="15" hidden="1">
      <c r="A64" s="27"/>
      <c r="B64" s="149"/>
      <c r="C64" s="201"/>
      <c r="D64" s="149"/>
      <c r="E64" s="151"/>
      <c r="F64" s="152"/>
      <c r="G64" s="151"/>
      <c r="H64" s="30"/>
      <c r="I64" s="153"/>
      <c r="J64" s="30"/>
      <c r="K64" s="154"/>
      <c r="L64" s="29"/>
      <c r="M64" s="152"/>
      <c r="N64" s="154"/>
      <c r="O64" s="155"/>
      <c r="P64" s="29"/>
      <c r="Q64" s="155"/>
      <c r="R64" s="156"/>
      <c r="S64" s="153"/>
      <c r="T64" s="156"/>
      <c r="U64" s="63"/>
      <c r="V64" s="157"/>
      <c r="W64" s="256"/>
      <c r="X64" s="157"/>
      <c r="Y64" s="27"/>
    </row>
    <row r="65" spans="1:25" ht="15" hidden="1" thickBot="1">
      <c r="A65" s="27"/>
      <c r="B65" s="149"/>
      <c r="C65" s="213"/>
      <c r="D65" s="149"/>
      <c r="E65" s="151"/>
      <c r="F65" s="152"/>
      <c r="G65" s="151"/>
      <c r="H65" s="30"/>
      <c r="I65" s="182"/>
      <c r="J65" s="30"/>
      <c r="K65" s="154"/>
      <c r="L65" s="29"/>
      <c r="M65" s="152"/>
      <c r="N65" s="154"/>
      <c r="O65" s="155"/>
      <c r="P65" s="29"/>
      <c r="Q65" s="155"/>
      <c r="R65" s="156"/>
      <c r="S65" s="153"/>
      <c r="T65" s="156"/>
      <c r="U65" s="63"/>
      <c r="V65" s="157"/>
      <c r="W65" s="256"/>
      <c r="X65" s="157"/>
      <c r="Y65" s="27"/>
    </row>
    <row r="66" spans="1:25" ht="15" thickBot="1">
      <c r="A66" s="27"/>
      <c r="B66" s="149"/>
      <c r="C66" s="214" t="s">
        <v>63</v>
      </c>
      <c r="D66" s="149"/>
      <c r="E66" s="151"/>
      <c r="F66" s="204"/>
      <c r="G66" s="151"/>
      <c r="H66" s="30"/>
      <c r="I66" s="220">
        <f>IF(AND(OR(ISBLANK(I47),I47=""),OR(ISBLANK(I46),I46=""),OR(ISBLANK(I54),I54=""),OR(ISBLANK(I53),I53=""),OR(ISBLANK(I61),I61=""),OR(ISBLANK(I60),I60="")),"",SUM(I47,I46,I54,I53,I61,I60))</f>
      </c>
      <c r="J66" s="30"/>
      <c r="K66" s="154"/>
      <c r="L66" s="204" t="s">
        <v>70</v>
      </c>
      <c r="M66" s="204"/>
      <c r="N66" s="154"/>
      <c r="O66" s="155"/>
      <c r="P66" s="184">
        <f>IF(TRUE,"PassBecauseNoConstraints","ERROR")</f>
      </c>
      <c r="Q66" s="155"/>
      <c r="R66" s="156"/>
      <c r="S66" s="206">
        <f>IF(TRUE,"","ERROR")</f>
      </c>
      <c r="T66" s="156"/>
      <c r="U66" s="63"/>
      <c r="V66" s="157"/>
      <c r="W66" s="256"/>
      <c r="X66" s="157"/>
      <c r="Y66" s="27"/>
    </row>
    <row r="67" spans="1:25" ht="15" hidden="1">
      <c r="A67" s="27"/>
      <c r="B67" s="149"/>
      <c r="C67" s="213"/>
      <c r="D67" s="149"/>
      <c r="E67" s="151"/>
      <c r="F67" s="152"/>
      <c r="G67" s="151"/>
      <c r="H67" s="30"/>
      <c r="I67" s="153"/>
      <c r="J67" s="30"/>
      <c r="K67" s="154"/>
      <c r="L67" s="29"/>
      <c r="M67" s="152"/>
      <c r="N67" s="154"/>
      <c r="O67" s="155"/>
      <c r="P67" s="29"/>
      <c r="Q67" s="155"/>
      <c r="R67" s="156"/>
      <c r="S67" s="153"/>
      <c r="T67" s="156"/>
      <c r="U67" s="63"/>
      <c r="V67" s="157"/>
      <c r="W67" s="256"/>
      <c r="X67" s="157"/>
      <c r="Y67" s="27"/>
    </row>
    <row r="68" spans="1:25" ht="15" customHeight="1">
      <c r="A68" s="27"/>
      <c r="B68" s="149"/>
      <c r="C68" s="201"/>
      <c r="D68" s="149"/>
      <c r="E68" s="151"/>
      <c r="F68" s="152"/>
      <c r="G68" s="151"/>
      <c r="H68" s="30"/>
      <c r="I68" s="153"/>
      <c r="J68" s="30"/>
      <c r="K68" s="154"/>
      <c r="L68" s="29"/>
      <c r="M68" s="152"/>
      <c r="N68" s="154"/>
      <c r="O68" s="155"/>
      <c r="P68" s="29"/>
      <c r="Q68" s="155"/>
      <c r="R68" s="156"/>
      <c r="S68" s="153"/>
      <c r="T68" s="156"/>
      <c r="U68" s="63"/>
      <c r="V68" s="157"/>
      <c r="W68" s="256"/>
      <c r="X68" s="157"/>
      <c r="Y68" s="27"/>
    </row>
    <row r="69" spans="1:25" ht="15" hidden="1">
      <c r="A69" s="27"/>
      <c r="B69" s="149"/>
      <c r="C69" s="200"/>
      <c r="D69" s="149"/>
      <c r="E69" s="151"/>
      <c r="F69" s="152"/>
      <c r="G69" s="151"/>
      <c r="H69" s="30"/>
      <c r="I69" s="153"/>
      <c r="J69" s="30"/>
      <c r="K69" s="154"/>
      <c r="L69" s="29"/>
      <c r="M69" s="152"/>
      <c r="N69" s="154"/>
      <c r="O69" s="155"/>
      <c r="P69" s="29"/>
      <c r="Q69" s="155"/>
      <c r="R69" s="156"/>
      <c r="S69" s="153"/>
      <c r="T69" s="156"/>
      <c r="U69" s="63"/>
      <c r="V69" s="157"/>
      <c r="W69" s="256"/>
      <c r="X69" s="157"/>
      <c r="Y69" s="27"/>
    </row>
    <row r="70" spans="1:25" ht="15" customHeight="1">
      <c r="A70" s="27"/>
      <c r="B70" s="149"/>
      <c r="C70" s="197"/>
      <c r="D70" s="149"/>
      <c r="E70" s="151"/>
      <c r="F70" s="152"/>
      <c r="G70" s="151"/>
      <c r="H70" s="30"/>
      <c r="I70" s="153"/>
      <c r="J70" s="30"/>
      <c r="K70" s="154"/>
      <c r="L70" s="29"/>
      <c r="M70" s="152"/>
      <c r="N70" s="154"/>
      <c r="O70" s="155"/>
      <c r="P70" s="29"/>
      <c r="Q70" s="155"/>
      <c r="R70" s="156"/>
      <c r="S70" s="153"/>
      <c r="T70" s="156"/>
      <c r="U70" s="63"/>
      <c r="V70" s="157"/>
      <c r="W70" s="256"/>
      <c r="X70" s="157"/>
      <c r="Y70" s="27"/>
    </row>
    <row r="71" spans="1:25" ht="15" hidden="1">
      <c r="A71" s="27"/>
      <c r="B71" s="149"/>
      <c r="C71" s="197"/>
      <c r="D71" s="149"/>
      <c r="E71" s="151"/>
      <c r="F71" s="152"/>
      <c r="G71" s="151"/>
      <c r="H71" s="30"/>
      <c r="I71" s="153"/>
      <c r="J71" s="30"/>
      <c r="K71" s="154"/>
      <c r="L71" s="29"/>
      <c r="M71" s="152"/>
      <c r="N71" s="154"/>
      <c r="O71" s="155"/>
      <c r="P71" s="29"/>
      <c r="Q71" s="155"/>
      <c r="R71" s="156"/>
      <c r="S71" s="153"/>
      <c r="T71" s="156"/>
      <c r="U71" s="63"/>
      <c r="V71" s="157"/>
      <c r="W71" s="256"/>
      <c r="X71" s="157"/>
      <c r="Y71" s="27"/>
    </row>
    <row r="72" spans="1:25" ht="15" hidden="1">
      <c r="A72" s="27"/>
      <c r="B72" s="149"/>
      <c r="C72" s="198"/>
      <c r="D72" s="149"/>
      <c r="E72" s="151"/>
      <c r="F72" s="152"/>
      <c r="G72" s="151"/>
      <c r="H72" s="30"/>
      <c r="I72" s="153"/>
      <c r="J72" s="30"/>
      <c r="K72" s="154"/>
      <c r="L72" s="29"/>
      <c r="M72" s="152"/>
      <c r="N72" s="154"/>
      <c r="O72" s="155"/>
      <c r="P72" s="29"/>
      <c r="Q72" s="155"/>
      <c r="R72" s="156"/>
      <c r="S72" s="153"/>
      <c r="T72" s="156"/>
      <c r="U72" s="63"/>
      <c r="V72" s="157"/>
      <c r="W72" s="256"/>
      <c r="X72" s="157"/>
      <c r="Y72" s="27"/>
    </row>
    <row r="73" spans="1:25" ht="21">
      <c r="A73" s="27"/>
      <c r="B73" s="149"/>
      <c r="C73" s="199" t="s">
        <v>62</v>
      </c>
      <c r="D73" s="149"/>
      <c r="E73" s="151"/>
      <c r="F73" s="152"/>
      <c r="G73" s="151"/>
      <c r="H73" s="30"/>
      <c r="I73" s="153"/>
      <c r="J73" s="30"/>
      <c r="K73" s="154"/>
      <c r="L73" s="29"/>
      <c r="M73" s="152"/>
      <c r="N73" s="154"/>
      <c r="O73" s="155"/>
      <c r="P73" s="29"/>
      <c r="Q73" s="155"/>
      <c r="R73" s="156"/>
      <c r="S73" s="153"/>
      <c r="T73" s="156"/>
      <c r="U73" s="63"/>
      <c r="V73" s="157"/>
      <c r="W73" s="256"/>
      <c r="X73" s="157"/>
      <c r="Y73" s="27"/>
    </row>
    <row r="74" spans="1:25" ht="7.5" customHeight="1">
      <c r="A74" s="27"/>
      <c r="B74" s="149"/>
      <c r="C74" s="198"/>
      <c r="D74" s="149"/>
      <c r="E74" s="151"/>
      <c r="F74" s="152"/>
      <c r="G74" s="151"/>
      <c r="H74" s="30"/>
      <c r="I74" s="153"/>
      <c r="J74" s="30"/>
      <c r="K74" s="154"/>
      <c r="L74" s="29"/>
      <c r="M74" s="152"/>
      <c r="N74" s="154"/>
      <c r="O74" s="155"/>
      <c r="P74" s="29"/>
      <c r="Q74" s="155"/>
      <c r="R74" s="156"/>
      <c r="S74" s="153"/>
      <c r="T74" s="156"/>
      <c r="U74" s="63"/>
      <c r="V74" s="157"/>
      <c r="W74" s="256"/>
      <c r="X74" s="157"/>
      <c r="Y74" s="27"/>
    </row>
    <row r="75" spans="1:25" ht="15" hidden="1">
      <c r="A75" s="27"/>
      <c r="B75" s="149"/>
      <c r="C75" s="200"/>
      <c r="D75" s="149"/>
      <c r="E75" s="151"/>
      <c r="F75" s="152"/>
      <c r="G75" s="151"/>
      <c r="H75" s="30"/>
      <c r="I75" s="153"/>
      <c r="J75" s="30"/>
      <c r="K75" s="154"/>
      <c r="L75" s="29"/>
      <c r="M75" s="152"/>
      <c r="N75" s="154"/>
      <c r="O75" s="155"/>
      <c r="P75" s="29"/>
      <c r="Q75" s="155"/>
      <c r="R75" s="156"/>
      <c r="S75" s="153"/>
      <c r="T75" s="156"/>
      <c r="U75" s="63"/>
      <c r="V75" s="157"/>
      <c r="W75" s="256"/>
      <c r="X75" s="157"/>
      <c r="Y75" s="27"/>
    </row>
    <row r="76" spans="1:25" ht="15" hidden="1">
      <c r="A76" s="27"/>
      <c r="B76" s="149"/>
      <c r="C76" s="201"/>
      <c r="D76" s="149"/>
      <c r="E76" s="151"/>
      <c r="F76" s="152"/>
      <c r="G76" s="151"/>
      <c r="H76" s="30"/>
      <c r="I76" s="153"/>
      <c r="J76" s="30"/>
      <c r="K76" s="154"/>
      <c r="L76" s="29"/>
      <c r="M76" s="152"/>
      <c r="N76" s="154"/>
      <c r="O76" s="155"/>
      <c r="P76" s="29"/>
      <c r="Q76" s="155"/>
      <c r="R76" s="156"/>
      <c r="S76" s="153"/>
      <c r="T76" s="156"/>
      <c r="U76" s="63"/>
      <c r="V76" s="157"/>
      <c r="W76" s="256"/>
      <c r="X76" s="157"/>
      <c r="Y76" s="27"/>
    </row>
    <row r="77" spans="1:25" ht="15" hidden="1" thickBot="1">
      <c r="A77" s="27"/>
      <c r="B77" s="149"/>
      <c r="C77" s="202"/>
      <c r="D77" s="149"/>
      <c r="E77" s="151"/>
      <c r="F77" s="152"/>
      <c r="G77" s="151"/>
      <c r="H77" s="30"/>
      <c r="I77" s="182"/>
      <c r="J77" s="30"/>
      <c r="K77" s="154"/>
      <c r="L77" s="29"/>
      <c r="M77" s="152"/>
      <c r="N77" s="154"/>
      <c r="O77" s="155"/>
      <c r="P77" s="29"/>
      <c r="Q77" s="155"/>
      <c r="R77" s="156"/>
      <c r="S77" s="153"/>
      <c r="T77" s="156"/>
      <c r="U77" s="63"/>
      <c r="V77" s="157"/>
      <c r="W77" s="256"/>
      <c r="X77" s="157"/>
      <c r="Y77" s="27"/>
    </row>
    <row r="78" spans="1:25" ht="15" thickBot="1">
      <c r="A78" s="27"/>
      <c r="B78" s="149"/>
      <c r="C78" s="203" t="s">
        <v>62</v>
      </c>
      <c r="D78" s="149"/>
      <c r="E78" s="151"/>
      <c r="F78" s="204"/>
      <c r="G78" s="151"/>
      <c r="H78" s="30"/>
      <c r="I78" s="261"/>
      <c r="J78" s="30"/>
      <c r="K78" s="154"/>
      <c r="L78" s="204" t="s">
        <v>76</v>
      </c>
      <c r="M78" s="204"/>
      <c r="N78" s="154"/>
      <c r="O78" s="155"/>
      <c r="P78" s="184">
        <f>IF(NOT(NOT(IF(ISERROR(I78),ERROR.TYPE(#REF!)=ERROR.TYPE(I78),FALSE))),"Fail",IF(NOT(NOT(ISBLANK(I78))),"Fail",IF(NOT(ISNUMBER(I78)),"Fail",IF(NOT(LEN(I78)-FIND(".",I78&amp;".")&lt;=0),"Fail","Pass"))))</f>
      </c>
      <c r="Q78" s="155"/>
      <c r="R78" s="156"/>
      <c r="S78" s="206">
        <f>IF(NOT(NOT(IF(ISERROR(I78),ERROR.TYPE(#REF!)=ERROR.TYPE(I78),FALSE))),"UNDO NOW (use button or Ctrl+Z)! CANNOT DRAG-AND-DROP CELLS",IF(NOT(NOT(ISBLANK(I78))),"input required",IF(NOT(ISNUMBER(I78)),"enter a number",IF(NOT(LEN(I78)-FIND(".",I78&amp;".")&lt;=0),"whole number only",""))))</f>
      </c>
      <c r="T78" s="156"/>
      <c r="U78" s="63"/>
      <c r="V78" s="157"/>
      <c r="W78" s="256"/>
      <c r="X78" s="157"/>
      <c r="Y78" s="27"/>
    </row>
    <row r="79" spans="1:25" ht="15" hidden="1">
      <c r="A79" s="27"/>
      <c r="B79" s="149"/>
      <c r="C79" s="202"/>
      <c r="D79" s="149"/>
      <c r="E79" s="151"/>
      <c r="F79" s="152"/>
      <c r="G79" s="151"/>
      <c r="H79" s="30"/>
      <c r="I79" s="153"/>
      <c r="J79" s="30"/>
      <c r="K79" s="154"/>
      <c r="L79" s="29"/>
      <c r="M79" s="152"/>
      <c r="N79" s="154"/>
      <c r="O79" s="155"/>
      <c r="P79" s="29"/>
      <c r="Q79" s="155"/>
      <c r="R79" s="156"/>
      <c r="S79" s="153"/>
      <c r="T79" s="156"/>
      <c r="U79" s="63"/>
      <c r="V79" s="157"/>
      <c r="W79" s="256"/>
      <c r="X79" s="157"/>
      <c r="Y79" s="27"/>
    </row>
    <row r="80" spans="1:25" ht="15" customHeight="1">
      <c r="A80" s="27"/>
      <c r="B80" s="149"/>
      <c r="C80" s="201"/>
      <c r="D80" s="149"/>
      <c r="E80" s="151"/>
      <c r="F80" s="152"/>
      <c r="G80" s="151"/>
      <c r="H80" s="30"/>
      <c r="I80" s="153"/>
      <c r="J80" s="30"/>
      <c r="K80" s="154"/>
      <c r="L80" s="29"/>
      <c r="M80" s="152"/>
      <c r="N80" s="154"/>
      <c r="O80" s="155"/>
      <c r="P80" s="29"/>
      <c r="Q80" s="155"/>
      <c r="R80" s="156"/>
      <c r="S80" s="153"/>
      <c r="T80" s="156"/>
      <c r="U80" s="63"/>
      <c r="V80" s="157"/>
      <c r="W80" s="256"/>
      <c r="X80" s="157"/>
      <c r="Y80" s="27"/>
    </row>
    <row r="81" spans="1:25" ht="15" hidden="1">
      <c r="A81" s="27"/>
      <c r="B81" s="149"/>
      <c r="C81" s="200"/>
      <c r="D81" s="149"/>
      <c r="E81" s="151"/>
      <c r="F81" s="152"/>
      <c r="G81" s="151"/>
      <c r="H81" s="30"/>
      <c r="I81" s="153"/>
      <c r="J81" s="30"/>
      <c r="K81" s="154"/>
      <c r="L81" s="29"/>
      <c r="M81" s="152"/>
      <c r="N81" s="154"/>
      <c r="O81" s="155"/>
      <c r="P81" s="29"/>
      <c r="Q81" s="155"/>
      <c r="R81" s="156"/>
      <c r="S81" s="153"/>
      <c r="T81" s="156"/>
      <c r="U81" s="63"/>
      <c r="V81" s="157"/>
      <c r="W81" s="256"/>
      <c r="X81" s="157"/>
      <c r="Y81" s="27"/>
    </row>
    <row r="82" spans="1:25" ht="15" customHeight="1">
      <c r="A82" s="27"/>
      <c r="B82" s="149"/>
      <c r="C82" s="197"/>
      <c r="D82" s="149"/>
      <c r="E82" s="151"/>
      <c r="F82" s="152"/>
      <c r="G82" s="151"/>
      <c r="H82" s="30"/>
      <c r="I82" s="153"/>
      <c r="J82" s="30"/>
      <c r="K82" s="154"/>
      <c r="L82" s="29"/>
      <c r="M82" s="152"/>
      <c r="N82" s="154"/>
      <c r="O82" s="155"/>
      <c r="P82" s="29"/>
      <c r="Q82" s="155"/>
      <c r="R82" s="156"/>
      <c r="S82" s="153"/>
      <c r="T82" s="156"/>
      <c r="U82" s="63"/>
      <c r="V82" s="157"/>
      <c r="W82" s="256"/>
      <c r="X82" s="157"/>
      <c r="Y82" s="27"/>
    </row>
    <row r="83" spans="1:25" ht="15" hidden="1">
      <c r="A83" s="27"/>
      <c r="B83" s="149"/>
      <c r="C83" s="197"/>
      <c r="D83" s="149"/>
      <c r="E83" s="151"/>
      <c r="F83" s="152"/>
      <c r="G83" s="151"/>
      <c r="H83" s="30"/>
      <c r="I83" s="153"/>
      <c r="J83" s="30"/>
      <c r="K83" s="154"/>
      <c r="L83" s="29"/>
      <c r="M83" s="152"/>
      <c r="N83" s="154"/>
      <c r="O83" s="155"/>
      <c r="P83" s="29"/>
      <c r="Q83" s="155"/>
      <c r="R83" s="156"/>
      <c r="S83" s="153"/>
      <c r="T83" s="156"/>
      <c r="U83" s="63"/>
      <c r="V83" s="157"/>
      <c r="W83" s="256"/>
      <c r="X83" s="157"/>
      <c r="Y83" s="27"/>
    </row>
    <row r="84" spans="1:25" ht="15" hidden="1">
      <c r="A84" s="27"/>
      <c r="B84" s="149"/>
      <c r="C84" s="198"/>
      <c r="D84" s="149"/>
      <c r="E84" s="151"/>
      <c r="F84" s="152"/>
      <c r="G84" s="151"/>
      <c r="H84" s="30"/>
      <c r="I84" s="153"/>
      <c r="J84" s="30"/>
      <c r="K84" s="154"/>
      <c r="L84" s="29"/>
      <c r="M84" s="152"/>
      <c r="N84" s="154"/>
      <c r="O84" s="155"/>
      <c r="P84" s="29"/>
      <c r="Q84" s="155"/>
      <c r="R84" s="156"/>
      <c r="S84" s="153"/>
      <c r="T84" s="156"/>
      <c r="U84" s="63"/>
      <c r="V84" s="157"/>
      <c r="W84" s="256"/>
      <c r="X84" s="157"/>
      <c r="Y84" s="27"/>
    </row>
    <row r="85" spans="1:25" ht="21">
      <c r="A85" s="27"/>
      <c r="B85" s="149"/>
      <c r="C85" s="199" t="s">
        <v>61</v>
      </c>
      <c r="D85" s="149"/>
      <c r="E85" s="151"/>
      <c r="F85" s="152"/>
      <c r="G85" s="151"/>
      <c r="H85" s="30"/>
      <c r="I85" s="153"/>
      <c r="J85" s="30"/>
      <c r="K85" s="154"/>
      <c r="L85" s="29"/>
      <c r="M85" s="152"/>
      <c r="N85" s="154"/>
      <c r="O85" s="155"/>
      <c r="P85" s="29"/>
      <c r="Q85" s="155"/>
      <c r="R85" s="156"/>
      <c r="S85" s="153"/>
      <c r="T85" s="156"/>
      <c r="U85" s="63"/>
      <c r="V85" s="157"/>
      <c r="W85" s="256"/>
      <c r="X85" s="157"/>
      <c r="Y85" s="27"/>
    </row>
    <row r="86" spans="1:25" ht="7.5" customHeight="1">
      <c r="A86" s="27"/>
      <c r="B86" s="149"/>
      <c r="C86" s="198"/>
      <c r="D86" s="149"/>
      <c r="E86" s="151"/>
      <c r="F86" s="152"/>
      <c r="G86" s="151"/>
      <c r="H86" s="30"/>
      <c r="I86" s="153"/>
      <c r="J86" s="30"/>
      <c r="K86" s="154"/>
      <c r="L86" s="29"/>
      <c r="M86" s="152"/>
      <c r="N86" s="154"/>
      <c r="O86" s="155"/>
      <c r="P86" s="29"/>
      <c r="Q86" s="155"/>
      <c r="R86" s="156"/>
      <c r="S86" s="153"/>
      <c r="T86" s="156"/>
      <c r="U86" s="63"/>
      <c r="V86" s="157"/>
      <c r="W86" s="256"/>
      <c r="X86" s="157"/>
      <c r="Y86" s="27"/>
    </row>
    <row r="87" spans="1:25" ht="15" hidden="1">
      <c r="A87" s="27"/>
      <c r="B87" s="149"/>
      <c r="C87" s="221"/>
      <c r="D87" s="149"/>
      <c r="E87" s="151"/>
      <c r="F87" s="152"/>
      <c r="G87" s="151"/>
      <c r="H87" s="30"/>
      <c r="I87" s="153"/>
      <c r="J87" s="30"/>
      <c r="K87" s="154"/>
      <c r="L87" s="29"/>
      <c r="M87" s="152"/>
      <c r="N87" s="154"/>
      <c r="O87" s="155"/>
      <c r="P87" s="29"/>
      <c r="Q87" s="155"/>
      <c r="R87" s="156"/>
      <c r="S87" s="153"/>
      <c r="T87" s="156"/>
      <c r="U87" s="63"/>
      <c r="V87" s="157"/>
      <c r="W87" s="256"/>
      <c r="X87" s="157"/>
      <c r="Y87" s="27"/>
    </row>
    <row r="88" spans="1:25" ht="15" customHeight="1">
      <c r="A88" s="27"/>
      <c r="B88" s="149"/>
      <c r="C88" s="222" t="s">
        <v>60</v>
      </c>
      <c r="D88" s="223"/>
      <c r="E88" s="223"/>
      <c r="F88" s="224"/>
      <c r="G88" s="223"/>
      <c r="H88" s="223"/>
      <c r="I88" s="225"/>
      <c r="J88" s="223"/>
      <c r="K88" s="223"/>
      <c r="L88" s="49"/>
      <c r="M88" s="224"/>
      <c r="N88" s="223"/>
      <c r="O88" s="223"/>
      <c r="P88" s="49"/>
      <c r="Q88" s="223"/>
      <c r="R88" s="223"/>
      <c r="S88" s="225"/>
      <c r="T88" s="156"/>
      <c r="U88" s="63"/>
      <c r="V88" s="157"/>
      <c r="W88" s="256"/>
      <c r="X88" s="157"/>
      <c r="Y88" s="27"/>
    </row>
    <row r="89" spans="1:25" ht="15" customHeight="1">
      <c r="A89" s="27"/>
      <c r="B89" s="149"/>
      <c r="C89" s="222" t="s">
        <v>73</v>
      </c>
      <c r="D89" s="223"/>
      <c r="E89" s="223"/>
      <c r="F89" s="224"/>
      <c r="G89" s="223"/>
      <c r="H89" s="223"/>
      <c r="I89" s="225"/>
      <c r="J89" s="223"/>
      <c r="K89" s="223"/>
      <c r="L89" s="49"/>
      <c r="M89" s="224"/>
      <c r="N89" s="223"/>
      <c r="O89" s="223"/>
      <c r="P89" s="49"/>
      <c r="Q89" s="223"/>
      <c r="R89" s="223"/>
      <c r="S89" s="225"/>
      <c r="T89" s="156"/>
      <c r="U89" s="63"/>
      <c r="V89" s="157"/>
      <c r="W89" s="256"/>
      <c r="X89" s="157"/>
      <c r="Y89" s="27"/>
    </row>
    <row r="90" spans="1:25" ht="15" customHeight="1">
      <c r="A90" s="27"/>
      <c r="B90" s="149"/>
      <c r="C90" s="221"/>
      <c r="D90" s="149"/>
      <c r="E90" s="151"/>
      <c r="F90" s="152"/>
      <c r="G90" s="151"/>
      <c r="H90" s="30"/>
      <c r="I90" s="153"/>
      <c r="J90" s="30"/>
      <c r="K90" s="154"/>
      <c r="L90" s="29"/>
      <c r="M90" s="152"/>
      <c r="N90" s="154"/>
      <c r="O90" s="155"/>
      <c r="P90" s="29"/>
      <c r="Q90" s="155"/>
      <c r="R90" s="156"/>
      <c r="S90" s="153"/>
      <c r="T90" s="156"/>
      <c r="U90" s="63"/>
      <c r="V90" s="157"/>
      <c r="W90" s="256"/>
      <c r="X90" s="157"/>
      <c r="Y90" s="27"/>
    </row>
    <row r="91" spans="1:25" ht="15" hidden="1">
      <c r="A91" s="27"/>
      <c r="B91" s="149"/>
      <c r="C91" s="200"/>
      <c r="D91" s="149"/>
      <c r="E91" s="151"/>
      <c r="F91" s="152"/>
      <c r="G91" s="151"/>
      <c r="H91" s="30"/>
      <c r="I91" s="153"/>
      <c r="J91" s="30"/>
      <c r="K91" s="154"/>
      <c r="L91" s="29"/>
      <c r="M91" s="152"/>
      <c r="N91" s="154"/>
      <c r="O91" s="155"/>
      <c r="P91" s="29"/>
      <c r="Q91" s="155"/>
      <c r="R91" s="156"/>
      <c r="S91" s="153"/>
      <c r="T91" s="156"/>
      <c r="U91" s="63"/>
      <c r="V91" s="157"/>
      <c r="W91" s="256"/>
      <c r="X91" s="157"/>
      <c r="Y91" s="27"/>
    </row>
    <row r="92" spans="1:25" ht="15" hidden="1">
      <c r="A92" s="27"/>
      <c r="B92" s="149"/>
      <c r="C92" s="201"/>
      <c r="D92" s="149"/>
      <c r="E92" s="151"/>
      <c r="F92" s="152"/>
      <c r="G92" s="151"/>
      <c r="H92" s="30"/>
      <c r="I92" s="153"/>
      <c r="J92" s="30"/>
      <c r="K92" s="154"/>
      <c r="L92" s="29"/>
      <c r="M92" s="152"/>
      <c r="N92" s="154"/>
      <c r="O92" s="155"/>
      <c r="P92" s="29"/>
      <c r="Q92" s="155"/>
      <c r="R92" s="156"/>
      <c r="S92" s="153"/>
      <c r="T92" s="156"/>
      <c r="U92" s="63"/>
      <c r="V92" s="157"/>
      <c r="W92" s="256"/>
      <c r="X92" s="157"/>
      <c r="Y92" s="27"/>
    </row>
    <row r="93" spans="1:25" ht="15" hidden="1" thickBot="1">
      <c r="A93" s="27"/>
      <c r="B93" s="149"/>
      <c r="C93" s="202"/>
      <c r="D93" s="149"/>
      <c r="E93" s="151"/>
      <c r="F93" s="152"/>
      <c r="G93" s="151"/>
      <c r="H93" s="30"/>
      <c r="I93" s="182"/>
      <c r="J93" s="30"/>
      <c r="K93" s="154"/>
      <c r="L93" s="29"/>
      <c r="M93" s="152"/>
      <c r="N93" s="154"/>
      <c r="O93" s="155"/>
      <c r="P93" s="29"/>
      <c r="Q93" s="155"/>
      <c r="R93" s="156"/>
      <c r="S93" s="153"/>
      <c r="T93" s="156"/>
      <c r="U93" s="63"/>
      <c r="V93" s="157"/>
      <c r="W93" s="256"/>
      <c r="X93" s="157"/>
      <c r="Y93" s="27"/>
    </row>
    <row r="94" spans="1:25" ht="15">
      <c r="A94" s="27"/>
      <c r="B94" s="149"/>
      <c r="C94" s="203" t="s">
        <v>59</v>
      </c>
      <c r="D94" s="149"/>
      <c r="E94" s="151"/>
      <c r="F94" s="204"/>
      <c r="G94" s="151"/>
      <c r="H94" s="30"/>
      <c r="I94" s="260"/>
      <c r="J94" s="30"/>
      <c r="K94" s="154"/>
      <c r="L94" s="13">
        <f>HYPERLINK("#I94",CHAR(128))</f>
      </c>
      <c r="M94" s="152"/>
      <c r="N94" s="154"/>
      <c r="O94" s="155"/>
      <c r="P94" s="184">
        <f>IF(NOT(NOT(IF(ISERROR(I94),ERROR.TYPE(#REF!)=ERROR.TYPE(I94),FALSE))),"Fail",IF(NOT(NOT(ISBLANK(I94))),"Fail",IF(NOT(NOT(ISNA(HLOOKUP(I94,{"yes","no"},1,FALSE)))),"Fail","Pass")))</f>
      </c>
      <c r="Q94" s="155"/>
      <c r="R94" s="156"/>
      <c r="S94" s="206">
        <f>IF(NOT(NOT(IF(ISERROR(I94),ERROR.TYPE(#REF!)=ERROR.TYPE(I94),FALSE))),"UNDO NOW (use button or Ctrl+Z)! CANNOT DRAG-AND-DROP CELLS",IF(NOT(NOT(ISBLANK(I94))),"input required",IF(NOT(NOT(ISNA(HLOOKUP(I94,{"yes","no"},1,FALSE)))),"select a value from the drop-down","")))</f>
      </c>
      <c r="T94" s="156"/>
      <c r="U94" s="63"/>
      <c r="V94" s="157"/>
      <c r="W94" s="256"/>
      <c r="X94" s="157"/>
      <c r="Y94" s="27"/>
    </row>
    <row r="95" spans="1:25" ht="15">
      <c r="A95" s="27"/>
      <c r="B95" s="149"/>
      <c r="C95" s="203" t="s">
        <v>58</v>
      </c>
      <c r="D95" s="149"/>
      <c r="E95" s="151"/>
      <c r="F95" s="204"/>
      <c r="G95" s="151"/>
      <c r="H95" s="30"/>
      <c r="I95" s="258"/>
      <c r="J95" s="30"/>
      <c r="K95" s="154"/>
      <c r="L95" s="204" t="s">
        <v>57</v>
      </c>
      <c r="M95" s="204"/>
      <c r="N95" s="154"/>
      <c r="O95" s="155"/>
      <c r="P95" s="184">
        <f>IF(NOT(NOT(IF(ISERROR(I95),ERROR.TYPE(#REF!)=ERROR.TYPE(I95),FALSE))),"Fail",IF(NOT(IF(ISBLANK(I95),TRUE,ISNUMBER(I95))),"Fail",IF(NOT(IF(ISBLANK(I95),TRUE,LEN(I95)-FIND(".",I95&amp;".")&lt;=0)),"Fail",IF(I94="","PassBecauseBlankAllowed",IF(AND(I94="no",ISBLANK(I95)),"Pass",IF(NOT(IF(I94="no",ISBLANK(I95),TRUE)),"Fail",IF(NOT(IF(I94="yes",NOT(ISBLANK(I95)),TRUE)),"Fail","Pass")))))))</f>
      </c>
      <c r="Q95" s="155"/>
      <c r="R95" s="156"/>
      <c r="S95" s="206">
        <f>IF(NOT(NOT(IF(ISERROR(I95),ERROR.TYPE(#REF!)=ERROR.TYPE(I95),FALSE))),"UNDO NOW (use button or Ctrl+Z)! CANNOT DRAG-AND-DROP CELLS",IF(NOT(IF(ISBLANK(I95),TRUE,ISNUMBER(I95))),"enter a number",IF(NOT(IF(ISBLANK(I95),TRUE,LEN(I95)-FIND(".",I95&amp;".")&lt;=0)),"whole number only",IF(I94="","",IF(AND(I94="no",ISBLANK(I95)),"",IF(NOT(IF(I94="no",ISBLANK(I95),TRUE)),"must be blank",IF(NOT(IF(I94="yes",NOT(ISBLANK(I95)),TRUE)),"input required","")))))))</f>
      </c>
      <c r="T95" s="156"/>
      <c r="U95" s="63"/>
      <c r="V95" s="157"/>
      <c r="W95" s="256"/>
      <c r="X95" s="157"/>
      <c r="Y95" s="27"/>
    </row>
    <row r="96" spans="1:25" ht="15" thickBot="1">
      <c r="A96" s="27"/>
      <c r="B96" s="149"/>
      <c r="C96" s="203" t="s">
        <v>56</v>
      </c>
      <c r="D96" s="149"/>
      <c r="E96" s="151"/>
      <c r="F96" s="204"/>
      <c r="G96" s="151"/>
      <c r="H96" s="30"/>
      <c r="I96" s="259"/>
      <c r="J96" s="30"/>
      <c r="K96" s="154"/>
      <c r="L96" s="204" t="s">
        <v>57</v>
      </c>
      <c r="M96" s="204"/>
      <c r="N96" s="154"/>
      <c r="O96" s="155"/>
      <c r="P96" s="184">
        <f>IF(NOT(NOT(IF(ISERROR(I96),ERROR.TYPE(#REF!)=ERROR.TYPE(I96),FALSE))),"Fail",IF(NOT(NOT(ISBLANK(I96))),"Fail",IF(NOT(ISNUMBER(I96)),"Fail",IF(NOT(LEN(I96)-FIND(".",I96&amp;".")&lt;=0),"Fail","Pass"))))</f>
      </c>
      <c r="Q96" s="155"/>
      <c r="R96" s="156"/>
      <c r="S96" s="206">
        <f>IF(NOT(NOT(IF(ISERROR(I96),ERROR.TYPE(#REF!)=ERROR.TYPE(I96),FALSE))),"UNDO NOW (use button or Ctrl+Z)! CANNOT DRAG-AND-DROP CELLS",IF(NOT(NOT(ISBLANK(I96))),"input required",IF(NOT(ISNUMBER(I96)),"enter a number",IF(NOT(LEN(I96)-FIND(".",I96&amp;".")&lt;=0),"whole number only",""))))</f>
      </c>
      <c r="T96" s="156"/>
      <c r="U96" s="63"/>
      <c r="V96" s="157"/>
      <c r="W96" s="256"/>
      <c r="X96" s="157"/>
      <c r="Y96" s="27"/>
    </row>
    <row r="97" spans="1:25" ht="15" hidden="1">
      <c r="A97" s="27"/>
      <c r="B97" s="149"/>
      <c r="C97" s="202"/>
      <c r="D97" s="149"/>
      <c r="E97" s="151"/>
      <c r="F97" s="152"/>
      <c r="G97" s="151"/>
      <c r="H97" s="30"/>
      <c r="I97" s="153"/>
      <c r="J97" s="30"/>
      <c r="K97" s="154"/>
      <c r="L97" s="29"/>
      <c r="M97" s="152"/>
      <c r="N97" s="154"/>
      <c r="O97" s="155"/>
      <c r="P97" s="29"/>
      <c r="Q97" s="155"/>
      <c r="R97" s="156"/>
      <c r="S97" s="153"/>
      <c r="T97" s="156"/>
      <c r="U97" s="63"/>
      <c r="V97" s="157"/>
      <c r="W97" s="256"/>
      <c r="X97" s="157"/>
      <c r="Y97" s="27"/>
    </row>
    <row r="98" spans="1:25" ht="15" customHeight="1">
      <c r="A98" s="27"/>
      <c r="B98" s="149"/>
      <c r="C98" s="201"/>
      <c r="D98" s="149"/>
      <c r="E98" s="151"/>
      <c r="F98" s="152"/>
      <c r="G98" s="151"/>
      <c r="H98" s="30"/>
      <c r="I98" s="153"/>
      <c r="J98" s="30"/>
      <c r="K98" s="154"/>
      <c r="L98" s="29"/>
      <c r="M98" s="152"/>
      <c r="N98" s="154"/>
      <c r="O98" s="155"/>
      <c r="P98" s="29"/>
      <c r="Q98" s="155"/>
      <c r="R98" s="156"/>
      <c r="S98" s="153"/>
      <c r="T98" s="156"/>
      <c r="U98" s="63"/>
      <c r="V98" s="157"/>
      <c r="W98" s="256"/>
      <c r="X98" s="157"/>
      <c r="Y98" s="27"/>
    </row>
    <row r="99" spans="1:25" ht="15" hidden="1">
      <c r="A99" s="27"/>
      <c r="B99" s="149"/>
      <c r="C99" s="201"/>
      <c r="D99" s="149"/>
      <c r="E99" s="151"/>
      <c r="F99" s="152"/>
      <c r="G99" s="151"/>
      <c r="H99" s="30"/>
      <c r="I99" s="153"/>
      <c r="J99" s="30"/>
      <c r="K99" s="154"/>
      <c r="L99" s="29"/>
      <c r="M99" s="152"/>
      <c r="N99" s="154"/>
      <c r="O99" s="155"/>
      <c r="P99" s="29"/>
      <c r="Q99" s="155"/>
      <c r="R99" s="156"/>
      <c r="S99" s="153"/>
      <c r="T99" s="156"/>
      <c r="U99" s="63"/>
      <c r="V99" s="157"/>
      <c r="W99" s="256"/>
      <c r="X99" s="157"/>
      <c r="Y99" s="27"/>
    </row>
    <row r="100" spans="1:25" ht="15" hidden="1" thickBot="1">
      <c r="A100" s="27"/>
      <c r="B100" s="149"/>
      <c r="C100" s="202"/>
      <c r="D100" s="149"/>
      <c r="E100" s="151"/>
      <c r="F100" s="152"/>
      <c r="G100" s="151"/>
      <c r="H100" s="30"/>
      <c r="I100" s="182"/>
      <c r="J100" s="30"/>
      <c r="K100" s="154"/>
      <c r="L100" s="29"/>
      <c r="M100" s="152"/>
      <c r="N100" s="154"/>
      <c r="O100" s="155"/>
      <c r="P100" s="29"/>
      <c r="Q100" s="155"/>
      <c r="R100" s="156"/>
      <c r="S100" s="153"/>
      <c r="T100" s="156"/>
      <c r="U100" s="63"/>
      <c r="V100" s="157"/>
      <c r="W100" s="256"/>
      <c r="X100" s="157"/>
      <c r="Y100" s="27"/>
    </row>
    <row r="101" spans="1:25" ht="15">
      <c r="A101" s="27"/>
      <c r="B101" s="149"/>
      <c r="C101" s="203" t="s">
        <v>55</v>
      </c>
      <c r="D101" s="149"/>
      <c r="E101" s="151"/>
      <c r="F101" s="204"/>
      <c r="G101" s="151"/>
      <c r="H101" s="30"/>
      <c r="I101" s="260"/>
      <c r="J101" s="30"/>
      <c r="K101" s="154"/>
      <c r="L101" s="13">
        <f>HYPERLINK("#I101",CHAR(128))</f>
      </c>
      <c r="M101" s="152"/>
      <c r="N101" s="154"/>
      <c r="O101" s="155"/>
      <c r="P101" s="184">
        <f>IF(NOT(NOT(IF(ISERROR(I101),ERROR.TYPE(#REF!)=ERROR.TYPE(I101),FALSE))),"Fail",IF(NOT(NOT(ISBLANK(I101))),"Fail",IF(NOT(NOT(ISNA(HLOOKUP(I101,{"yes","no"},1,FALSE)))),"Fail","Pass")))</f>
      </c>
      <c r="Q101" s="155"/>
      <c r="R101" s="156"/>
      <c r="S101" s="206">
        <f>IF(NOT(NOT(IF(ISERROR(I101),ERROR.TYPE(#REF!)=ERROR.TYPE(I101),FALSE))),"UNDO NOW (use button or Ctrl+Z)! CANNOT DRAG-AND-DROP CELLS",IF(NOT(NOT(ISBLANK(I101))),"input required",IF(NOT(NOT(ISNA(HLOOKUP(I101,{"yes","no"},1,FALSE)))),"select a value from the drop-down","")))</f>
      </c>
      <c r="T101" s="156"/>
      <c r="U101" s="63"/>
      <c r="V101" s="157"/>
      <c r="W101" s="256"/>
      <c r="X101" s="157"/>
      <c r="Y101" s="27"/>
    </row>
    <row r="102" spans="1:25" ht="15">
      <c r="A102" s="27"/>
      <c r="B102" s="149"/>
      <c r="C102" s="203" t="s">
        <v>54</v>
      </c>
      <c r="D102" s="149"/>
      <c r="E102" s="151"/>
      <c r="F102" s="204"/>
      <c r="G102" s="151"/>
      <c r="H102" s="30"/>
      <c r="I102" s="258"/>
      <c r="J102" s="30"/>
      <c r="K102" s="154"/>
      <c r="L102" s="204" t="s">
        <v>57</v>
      </c>
      <c r="M102" s="204"/>
      <c r="N102" s="154"/>
      <c r="O102" s="155"/>
      <c r="P102" s="184">
        <f>IF(NOT(NOT(IF(ISERROR(I102),ERROR.TYPE(#REF!)=ERROR.TYPE(I102),FALSE))),"Fail",IF(NOT(IF(ISBLANK(I102),TRUE,ISNUMBER(I102))),"Fail",IF(NOT(IF(ISBLANK(I102),TRUE,LEN(I102)-FIND(".",I102&amp;".")&lt;=0)),"Fail",IF(I101="","PassBecauseBlankAllowed",IF(AND(I101="no",ISBLANK(I102)),"Pass",IF(NOT(IF(I101="no",ISBLANK(I102),TRUE)),"Fail",IF(NOT(IF(I101="yes",NOT(ISBLANK(I102)),TRUE)),"Fail","Pass")))))))</f>
      </c>
      <c r="Q102" s="155"/>
      <c r="R102" s="156"/>
      <c r="S102" s="206">
        <f>IF(NOT(NOT(IF(ISERROR(I102),ERROR.TYPE(#REF!)=ERROR.TYPE(I102),FALSE))),"UNDO NOW (use button or Ctrl+Z)! CANNOT DRAG-AND-DROP CELLS",IF(NOT(IF(ISBLANK(I102),TRUE,ISNUMBER(I102))),"enter a number",IF(NOT(IF(ISBLANK(I102),TRUE,LEN(I102)-FIND(".",I102&amp;".")&lt;=0)),"whole number only",IF(I101="","",IF(AND(I101="no",ISBLANK(I102)),"",IF(NOT(IF(I101="no",ISBLANK(I102),TRUE)),"must be blank",IF(NOT(IF(I101="yes",NOT(ISBLANK(I102)),TRUE)),"input required","")))))))</f>
      </c>
      <c r="T102" s="156"/>
      <c r="U102" s="63"/>
      <c r="V102" s="157"/>
      <c r="W102" s="256"/>
      <c r="X102" s="157"/>
      <c r="Y102" s="27"/>
    </row>
    <row r="103" spans="1:25" ht="15" thickBot="1">
      <c r="A103" s="27"/>
      <c r="B103" s="149"/>
      <c r="C103" s="203" t="s">
        <v>53</v>
      </c>
      <c r="D103" s="149"/>
      <c r="E103" s="151"/>
      <c r="F103" s="204"/>
      <c r="G103" s="151"/>
      <c r="H103" s="30"/>
      <c r="I103" s="259"/>
      <c r="J103" s="30"/>
      <c r="K103" s="154"/>
      <c r="L103" s="204" t="s">
        <v>57</v>
      </c>
      <c r="M103" s="204"/>
      <c r="N103" s="154"/>
      <c r="O103" s="155"/>
      <c r="P103" s="184">
        <f>IF(NOT(NOT(IF(ISERROR(I103),ERROR.TYPE(#REF!)=ERROR.TYPE(I103),FALSE))),"Fail",IF(NOT(NOT(ISBLANK(I103))),"Fail",IF(NOT(ISNUMBER(I103)),"Fail",IF(NOT(LEN(I103)-FIND(".",I103&amp;".")&lt;=0),"Fail","Pass"))))</f>
      </c>
      <c r="Q103" s="155"/>
      <c r="R103" s="156"/>
      <c r="S103" s="206">
        <f>IF(NOT(NOT(IF(ISERROR(I103),ERROR.TYPE(#REF!)=ERROR.TYPE(I103),FALSE))),"UNDO NOW (use button or Ctrl+Z)! CANNOT DRAG-AND-DROP CELLS",IF(NOT(NOT(ISBLANK(I103))),"input required",IF(NOT(ISNUMBER(I103)),"enter a number",IF(NOT(LEN(I103)-FIND(".",I103&amp;".")&lt;=0),"whole number only",""))))</f>
      </c>
      <c r="T103" s="156"/>
      <c r="U103" s="63"/>
      <c r="V103" s="157"/>
      <c r="W103" s="256"/>
      <c r="X103" s="157"/>
      <c r="Y103" s="27"/>
    </row>
    <row r="104" spans="1:25" ht="15" hidden="1">
      <c r="A104" s="27"/>
      <c r="B104" s="149"/>
      <c r="C104" s="202"/>
      <c r="D104" s="149"/>
      <c r="E104" s="151"/>
      <c r="F104" s="152"/>
      <c r="G104" s="151"/>
      <c r="H104" s="30"/>
      <c r="I104" s="153"/>
      <c r="J104" s="30"/>
      <c r="K104" s="154"/>
      <c r="L104" s="29"/>
      <c r="M104" s="152"/>
      <c r="N104" s="154"/>
      <c r="O104" s="155"/>
      <c r="P104" s="29"/>
      <c r="Q104" s="155"/>
      <c r="R104" s="156"/>
      <c r="S104" s="153"/>
      <c r="T104" s="156"/>
      <c r="U104" s="63"/>
      <c r="V104" s="157"/>
      <c r="W104" s="256"/>
      <c r="X104" s="157"/>
      <c r="Y104" s="27"/>
    </row>
    <row r="105" spans="1:25" ht="15" customHeight="1">
      <c r="A105" s="27"/>
      <c r="B105" s="149"/>
      <c r="C105" s="201"/>
      <c r="D105" s="149"/>
      <c r="E105" s="151"/>
      <c r="F105" s="152"/>
      <c r="G105" s="151"/>
      <c r="H105" s="30"/>
      <c r="I105" s="153"/>
      <c r="J105" s="30"/>
      <c r="K105" s="154"/>
      <c r="L105" s="29"/>
      <c r="M105" s="152"/>
      <c r="N105" s="154"/>
      <c r="O105" s="155"/>
      <c r="P105" s="29"/>
      <c r="Q105" s="155"/>
      <c r="R105" s="156"/>
      <c r="S105" s="153"/>
      <c r="T105" s="156"/>
      <c r="U105" s="63"/>
      <c r="V105" s="157"/>
      <c r="W105" s="256"/>
      <c r="X105" s="157"/>
      <c r="Y105" s="27"/>
    </row>
    <row r="106" spans="1:25" ht="15" hidden="1">
      <c r="A106" s="27"/>
      <c r="B106" s="149"/>
      <c r="C106" s="201"/>
      <c r="D106" s="149"/>
      <c r="E106" s="151"/>
      <c r="F106" s="152"/>
      <c r="G106" s="151"/>
      <c r="H106" s="30"/>
      <c r="I106" s="153"/>
      <c r="J106" s="30"/>
      <c r="K106" s="154"/>
      <c r="L106" s="29"/>
      <c r="M106" s="152"/>
      <c r="N106" s="154"/>
      <c r="O106" s="155"/>
      <c r="P106" s="29"/>
      <c r="Q106" s="155"/>
      <c r="R106" s="156"/>
      <c r="S106" s="153"/>
      <c r="T106" s="156"/>
      <c r="U106" s="63"/>
      <c r="V106" s="157"/>
      <c r="W106" s="256"/>
      <c r="X106" s="157"/>
      <c r="Y106" s="27"/>
    </row>
    <row r="107" spans="1:25" ht="15" hidden="1" thickBot="1">
      <c r="A107" s="27"/>
      <c r="B107" s="149"/>
      <c r="C107" s="202"/>
      <c r="D107" s="149"/>
      <c r="E107" s="151"/>
      <c r="F107" s="152"/>
      <c r="G107" s="151"/>
      <c r="H107" s="30"/>
      <c r="I107" s="182"/>
      <c r="J107" s="30"/>
      <c r="K107" s="154"/>
      <c r="L107" s="29"/>
      <c r="M107" s="152"/>
      <c r="N107" s="154"/>
      <c r="O107" s="155"/>
      <c r="P107" s="29"/>
      <c r="Q107" s="155"/>
      <c r="R107" s="156"/>
      <c r="S107" s="153"/>
      <c r="T107" s="156"/>
      <c r="U107" s="63"/>
      <c r="V107" s="157"/>
      <c r="W107" s="256"/>
      <c r="X107" s="157"/>
      <c r="Y107" s="27"/>
    </row>
    <row r="108" spans="1:25" ht="15">
      <c r="A108" s="27"/>
      <c r="B108" s="149"/>
      <c r="C108" s="203" t="s">
        <v>52</v>
      </c>
      <c r="D108" s="149"/>
      <c r="E108" s="151"/>
      <c r="F108" s="204"/>
      <c r="G108" s="151"/>
      <c r="H108" s="30"/>
      <c r="I108" s="260"/>
      <c r="J108" s="30"/>
      <c r="K108" s="154"/>
      <c r="L108" s="13">
        <f>HYPERLINK("#I108",CHAR(128))</f>
      </c>
      <c r="M108" s="152"/>
      <c r="N108" s="154"/>
      <c r="O108" s="155"/>
      <c r="P108" s="184">
        <f>IF(NOT(NOT(IF(ISERROR(I108),ERROR.TYPE(#REF!)=ERROR.TYPE(I108),FALSE))),"Fail",IF(NOT(NOT(ISBLANK(I108))),"Fail",IF(NOT(NOT(ISNA(HLOOKUP(I108,{"yes","no"},1,FALSE)))),"Fail","Pass")))</f>
      </c>
      <c r="Q108" s="155"/>
      <c r="R108" s="156"/>
      <c r="S108" s="206">
        <f>IF(NOT(NOT(IF(ISERROR(I108),ERROR.TYPE(#REF!)=ERROR.TYPE(I108),FALSE))),"UNDO NOW (use button or Ctrl+Z)! CANNOT DRAG-AND-DROP CELLS",IF(NOT(NOT(ISBLANK(I108))),"input required",IF(NOT(NOT(ISNA(HLOOKUP(I108,{"yes","no"},1,FALSE)))),"select a value from the drop-down","")))</f>
      </c>
      <c r="T108" s="156"/>
      <c r="U108" s="63"/>
      <c r="V108" s="157"/>
      <c r="W108" s="256"/>
      <c r="X108" s="157"/>
      <c r="Y108" s="27"/>
    </row>
    <row r="109" spans="1:25" ht="15">
      <c r="A109" s="27"/>
      <c r="B109" s="149"/>
      <c r="C109" s="203" t="s">
        <v>51</v>
      </c>
      <c r="D109" s="149"/>
      <c r="E109" s="151"/>
      <c r="F109" s="204"/>
      <c r="G109" s="151"/>
      <c r="H109" s="30"/>
      <c r="I109" s="258"/>
      <c r="J109" s="30"/>
      <c r="K109" s="154"/>
      <c r="L109" s="204" t="s">
        <v>57</v>
      </c>
      <c r="M109" s="204"/>
      <c r="N109" s="154"/>
      <c r="O109" s="155"/>
      <c r="P109" s="184">
        <f>IF(NOT(NOT(IF(ISERROR(I109),ERROR.TYPE(#REF!)=ERROR.TYPE(I109),FALSE))),"Fail",IF(NOT(IF(ISBLANK(I109),TRUE,ISNUMBER(I109))),"Fail",IF(NOT(IF(ISBLANK(I109),TRUE,LEN(I109)-FIND(".",I109&amp;".")&lt;=0)),"Fail",IF(I108="","PassBecauseBlankAllowed",IF(AND(I108="no",ISBLANK(I109)),"Pass",IF(NOT(IF(I108="no",ISBLANK(I109),TRUE)),"Fail",IF(NOT(IF(I108="yes",NOT(ISBLANK(I109)),TRUE)),"Fail","Pass")))))))</f>
      </c>
      <c r="Q109" s="155"/>
      <c r="R109" s="156"/>
      <c r="S109" s="206">
        <f>IF(NOT(NOT(IF(ISERROR(I109),ERROR.TYPE(#REF!)=ERROR.TYPE(I109),FALSE))),"UNDO NOW (use button or Ctrl+Z)! CANNOT DRAG-AND-DROP CELLS",IF(NOT(IF(ISBLANK(I109),TRUE,ISNUMBER(I109))),"enter a number",IF(NOT(IF(ISBLANK(I109),TRUE,LEN(I109)-FIND(".",I109&amp;".")&lt;=0)),"whole number only",IF(I108="","",IF(AND(I108="no",ISBLANK(I109)),"",IF(NOT(IF(I108="no",ISBLANK(I109),TRUE)),"must be blank",IF(NOT(IF(I108="yes",NOT(ISBLANK(I109)),TRUE)),"input required","")))))))</f>
      </c>
      <c r="T109" s="156"/>
      <c r="U109" s="63"/>
      <c r="V109" s="157"/>
      <c r="W109" s="256"/>
      <c r="X109" s="157"/>
      <c r="Y109" s="27"/>
    </row>
    <row r="110" spans="1:25" ht="15" thickBot="1">
      <c r="A110" s="27"/>
      <c r="B110" s="149"/>
      <c r="C110" s="203" t="s">
        <v>49</v>
      </c>
      <c r="D110" s="149"/>
      <c r="E110" s="151"/>
      <c r="F110" s="204"/>
      <c r="G110" s="151"/>
      <c r="H110" s="30"/>
      <c r="I110" s="259"/>
      <c r="J110" s="30"/>
      <c r="K110" s="154"/>
      <c r="L110" s="204" t="s">
        <v>57</v>
      </c>
      <c r="M110" s="204"/>
      <c r="N110" s="154"/>
      <c r="O110" s="155"/>
      <c r="P110" s="184">
        <f>IF(NOT(NOT(IF(ISERROR(I110),ERROR.TYPE(#REF!)=ERROR.TYPE(I110),FALSE))),"Fail",IF(NOT(NOT(ISBLANK(I110))),"Fail",IF(NOT(ISNUMBER(I110)),"Fail",IF(NOT(LEN(I110)-FIND(".",I110&amp;".")&lt;=0),"Fail","Pass"))))</f>
      </c>
      <c r="Q110" s="155"/>
      <c r="R110" s="156"/>
      <c r="S110" s="206">
        <f>IF(NOT(NOT(IF(ISERROR(I110),ERROR.TYPE(#REF!)=ERROR.TYPE(I110),FALSE))),"UNDO NOW (use button or Ctrl+Z)! CANNOT DRAG-AND-DROP CELLS",IF(NOT(NOT(ISBLANK(I110))),"input required",IF(NOT(ISNUMBER(I110)),"enter a number",IF(NOT(LEN(I110)-FIND(".",I110&amp;".")&lt;=0),"whole number only",""))))</f>
      </c>
      <c r="T110" s="156"/>
      <c r="U110" s="63"/>
      <c r="V110" s="157"/>
      <c r="W110" s="256"/>
      <c r="X110" s="157"/>
      <c r="Y110" s="27"/>
    </row>
    <row r="111" spans="1:25" ht="15" hidden="1">
      <c r="A111" s="27"/>
      <c r="B111" s="149"/>
      <c r="C111" s="202"/>
      <c r="D111" s="149"/>
      <c r="E111" s="151"/>
      <c r="F111" s="152"/>
      <c r="G111" s="151"/>
      <c r="H111" s="30"/>
      <c r="I111" s="153"/>
      <c r="J111" s="30"/>
      <c r="K111" s="154"/>
      <c r="L111" s="29"/>
      <c r="M111" s="152"/>
      <c r="N111" s="154"/>
      <c r="O111" s="155"/>
      <c r="P111" s="29"/>
      <c r="Q111" s="155"/>
      <c r="R111" s="156"/>
      <c r="S111" s="153"/>
      <c r="T111" s="156"/>
      <c r="U111" s="63"/>
      <c r="V111" s="157"/>
      <c r="W111" s="256"/>
      <c r="X111" s="157"/>
      <c r="Y111" s="27"/>
    </row>
    <row r="112" spans="1:25" ht="15" customHeight="1">
      <c r="A112" s="27"/>
      <c r="B112" s="149"/>
      <c r="C112" s="201"/>
      <c r="D112" s="149"/>
      <c r="E112" s="151"/>
      <c r="F112" s="152"/>
      <c r="G112" s="151"/>
      <c r="H112" s="30"/>
      <c r="I112" s="153"/>
      <c r="J112" s="30"/>
      <c r="K112" s="154"/>
      <c r="L112" s="29"/>
      <c r="M112" s="152"/>
      <c r="N112" s="154"/>
      <c r="O112" s="155"/>
      <c r="P112" s="29"/>
      <c r="Q112" s="155"/>
      <c r="R112" s="156"/>
      <c r="S112" s="153"/>
      <c r="T112" s="156"/>
      <c r="U112" s="63"/>
      <c r="V112" s="157"/>
      <c r="W112" s="256"/>
      <c r="X112" s="157"/>
      <c r="Y112" s="27"/>
    </row>
    <row r="113" spans="1:25" ht="15" hidden="1">
      <c r="A113" s="27"/>
      <c r="B113" s="149"/>
      <c r="C113" s="201"/>
      <c r="D113" s="149"/>
      <c r="E113" s="151"/>
      <c r="F113" s="152"/>
      <c r="G113" s="151"/>
      <c r="H113" s="30"/>
      <c r="I113" s="153"/>
      <c r="J113" s="30"/>
      <c r="K113" s="154"/>
      <c r="L113" s="29"/>
      <c r="M113" s="152"/>
      <c r="N113" s="154"/>
      <c r="O113" s="155"/>
      <c r="P113" s="29"/>
      <c r="Q113" s="155"/>
      <c r="R113" s="156"/>
      <c r="S113" s="153"/>
      <c r="T113" s="156"/>
      <c r="U113" s="63"/>
      <c r="V113" s="157"/>
      <c r="W113" s="256"/>
      <c r="X113" s="157"/>
      <c r="Y113" s="27"/>
    </row>
    <row r="114" spans="1:25" ht="15" hidden="1" thickBot="1">
      <c r="A114" s="27"/>
      <c r="B114" s="149"/>
      <c r="C114" s="202"/>
      <c r="D114" s="149"/>
      <c r="E114" s="151"/>
      <c r="F114" s="152"/>
      <c r="G114" s="151"/>
      <c r="H114" s="30"/>
      <c r="I114" s="182"/>
      <c r="J114" s="30"/>
      <c r="K114" s="154"/>
      <c r="L114" s="29"/>
      <c r="M114" s="152"/>
      <c r="N114" s="154"/>
      <c r="O114" s="155"/>
      <c r="P114" s="29"/>
      <c r="Q114" s="155"/>
      <c r="R114" s="156"/>
      <c r="S114" s="153"/>
      <c r="T114" s="156"/>
      <c r="U114" s="63"/>
      <c r="V114" s="157"/>
      <c r="W114" s="256"/>
      <c r="X114" s="157"/>
      <c r="Y114" s="27"/>
    </row>
    <row r="115" spans="1:25" ht="15">
      <c r="A115" s="27"/>
      <c r="B115" s="149"/>
      <c r="C115" s="203" t="s">
        <v>48</v>
      </c>
      <c r="D115" s="149"/>
      <c r="E115" s="151"/>
      <c r="F115" s="204"/>
      <c r="G115" s="151"/>
      <c r="H115" s="30"/>
      <c r="I115" s="260"/>
      <c r="J115" s="30"/>
      <c r="K115" s="154"/>
      <c r="L115" s="13">
        <f>HYPERLINK("#I115",CHAR(128))</f>
      </c>
      <c r="M115" s="152"/>
      <c r="N115" s="154"/>
      <c r="O115" s="155"/>
      <c r="P115" s="184">
        <f>IF(NOT(NOT(IF(ISERROR(I115),ERROR.TYPE(#REF!)=ERROR.TYPE(I115),FALSE))),"Fail",IF(NOT(NOT(ISBLANK(I115))),"Fail",IF(NOT(NOT(ISNA(HLOOKUP(I115,{"yes","no"},1,FALSE)))),"Fail","Pass")))</f>
      </c>
      <c r="Q115" s="155"/>
      <c r="R115" s="156"/>
      <c r="S115" s="206">
        <f>IF(NOT(NOT(IF(ISERROR(I115),ERROR.TYPE(#REF!)=ERROR.TYPE(I115),FALSE))),"UNDO NOW (use button or Ctrl+Z)! CANNOT DRAG-AND-DROP CELLS",IF(NOT(NOT(ISBLANK(I115))),"input required",IF(NOT(NOT(ISNA(HLOOKUP(I115,{"yes","no"},1,FALSE)))),"select a value from the drop-down","")))</f>
      </c>
      <c r="T115" s="156"/>
      <c r="U115" s="63"/>
      <c r="V115" s="157"/>
      <c r="W115" s="256"/>
      <c r="X115" s="157"/>
      <c r="Y115" s="27"/>
    </row>
    <row r="116" spans="1:25" ht="15">
      <c r="A116" s="27"/>
      <c r="B116" s="149"/>
      <c r="C116" s="203" t="s">
        <v>31</v>
      </c>
      <c r="D116" s="149"/>
      <c r="E116" s="151"/>
      <c r="F116" s="204"/>
      <c r="G116" s="151"/>
      <c r="H116" s="30"/>
      <c r="I116" s="258"/>
      <c r="J116" s="30"/>
      <c r="K116" s="154"/>
      <c r="L116" s="204" t="s">
        <v>57</v>
      </c>
      <c r="M116" s="204"/>
      <c r="N116" s="154"/>
      <c r="O116" s="155"/>
      <c r="P116" s="184">
        <f>IF(NOT(NOT(IF(ISERROR(I116),ERROR.TYPE(#REF!)=ERROR.TYPE(I116),FALSE))),"Fail",IF(NOT(IF(ISBLANK(I116),TRUE,ISNUMBER(I116))),"Fail",IF(NOT(IF(ISBLANK(I116),TRUE,LEN(I116)-FIND(".",I116&amp;".")&lt;=0)),"Fail",IF(I115="","PassBecauseBlankAllowed",IF(AND(I115="no",ISBLANK(I116)),"Pass",IF(NOT(IF(I115="no",ISBLANK(I116),TRUE)),"Fail",IF(NOT(IF(I115="yes",NOT(ISBLANK(I116)),TRUE)),"Fail","Pass")))))))</f>
      </c>
      <c r="Q116" s="155"/>
      <c r="R116" s="156"/>
      <c r="S116" s="206">
        <f>IF(NOT(NOT(IF(ISERROR(I116),ERROR.TYPE(#REF!)=ERROR.TYPE(I116),FALSE))),"UNDO NOW (use button or Ctrl+Z)! CANNOT DRAG-AND-DROP CELLS",IF(NOT(IF(ISBLANK(I116),TRUE,ISNUMBER(I116))),"enter a number",IF(NOT(IF(ISBLANK(I116),TRUE,LEN(I116)-FIND(".",I116&amp;".")&lt;=0)),"whole number only",IF(I115="","",IF(AND(I115="no",ISBLANK(I116)),"",IF(NOT(IF(I115="no",ISBLANK(I116),TRUE)),"must be blank",IF(NOT(IF(I115="yes",NOT(ISBLANK(I116)),TRUE)),"input required","")))))))</f>
      </c>
      <c r="T116" s="156"/>
      <c r="U116" s="63"/>
      <c r="V116" s="157"/>
      <c r="W116" s="256"/>
      <c r="X116" s="157"/>
      <c r="Y116" s="27"/>
    </row>
    <row r="117" spans="1:25" ht="15" thickBot="1">
      <c r="A117" s="27"/>
      <c r="B117" s="149"/>
      <c r="C117" s="203" t="s">
        <v>47</v>
      </c>
      <c r="D117" s="149"/>
      <c r="E117" s="151"/>
      <c r="F117" s="204"/>
      <c r="G117" s="151"/>
      <c r="H117" s="30"/>
      <c r="I117" s="259"/>
      <c r="J117" s="30"/>
      <c r="K117" s="154"/>
      <c r="L117" s="204" t="s">
        <v>57</v>
      </c>
      <c r="M117" s="204"/>
      <c r="N117" s="154"/>
      <c r="O117" s="155"/>
      <c r="P117" s="184">
        <f>IF(NOT(NOT(IF(ISERROR(I117),ERROR.TYPE(#REF!)=ERROR.TYPE(I117),FALSE))),"Fail",IF(NOT(NOT(ISBLANK(I117))),"Fail",IF(NOT(ISNUMBER(I117)),"Fail",IF(NOT(LEN(I117)-FIND(".",I117&amp;".")&lt;=0),"Fail","Pass"))))</f>
      </c>
      <c r="Q117" s="155"/>
      <c r="R117" s="156"/>
      <c r="S117" s="206">
        <f>IF(NOT(NOT(IF(ISERROR(I117),ERROR.TYPE(#REF!)=ERROR.TYPE(I117),FALSE))),"UNDO NOW (use button or Ctrl+Z)! CANNOT DRAG-AND-DROP CELLS",IF(NOT(NOT(ISBLANK(I117))),"input required",IF(NOT(ISNUMBER(I117)),"enter a number",IF(NOT(LEN(I117)-FIND(".",I117&amp;".")&lt;=0),"whole number only",""))))</f>
      </c>
      <c r="T117" s="156"/>
      <c r="U117" s="63"/>
      <c r="V117" s="157"/>
      <c r="W117" s="256"/>
      <c r="X117" s="157"/>
      <c r="Y117" s="27"/>
    </row>
    <row r="118" spans="1:25" ht="15" hidden="1">
      <c r="A118" s="27"/>
      <c r="B118" s="149"/>
      <c r="C118" s="202"/>
      <c r="D118" s="149"/>
      <c r="E118" s="151"/>
      <c r="F118" s="152"/>
      <c r="G118" s="151"/>
      <c r="H118" s="30"/>
      <c r="I118" s="153"/>
      <c r="J118" s="30"/>
      <c r="K118" s="154"/>
      <c r="L118" s="29"/>
      <c r="M118" s="152"/>
      <c r="N118" s="154"/>
      <c r="O118" s="155"/>
      <c r="P118" s="29"/>
      <c r="Q118" s="155"/>
      <c r="R118" s="156"/>
      <c r="S118" s="153"/>
      <c r="T118" s="156"/>
      <c r="U118" s="63"/>
      <c r="V118" s="157"/>
      <c r="W118" s="256"/>
      <c r="X118" s="157"/>
      <c r="Y118" s="27"/>
    </row>
    <row r="119" spans="1:25" ht="15" customHeight="1">
      <c r="A119" s="27"/>
      <c r="B119" s="149"/>
      <c r="C119" s="201"/>
      <c r="D119" s="149"/>
      <c r="E119" s="151"/>
      <c r="F119" s="152"/>
      <c r="G119" s="151"/>
      <c r="H119" s="30"/>
      <c r="I119" s="153"/>
      <c r="J119" s="30"/>
      <c r="K119" s="154"/>
      <c r="L119" s="29"/>
      <c r="M119" s="152"/>
      <c r="N119" s="154"/>
      <c r="O119" s="155"/>
      <c r="P119" s="29"/>
      <c r="Q119" s="155"/>
      <c r="R119" s="156"/>
      <c r="S119" s="153"/>
      <c r="T119" s="156"/>
      <c r="U119" s="63"/>
      <c r="V119" s="157"/>
      <c r="W119" s="256"/>
      <c r="X119" s="157"/>
      <c r="Y119" s="27"/>
    </row>
    <row r="120" spans="1:25" ht="15" hidden="1">
      <c r="A120" s="27"/>
      <c r="B120" s="149"/>
      <c r="C120" s="201"/>
      <c r="D120" s="149"/>
      <c r="E120" s="151"/>
      <c r="F120" s="152"/>
      <c r="G120" s="151"/>
      <c r="H120" s="30"/>
      <c r="I120" s="153"/>
      <c r="J120" s="30"/>
      <c r="K120" s="154"/>
      <c r="L120" s="29"/>
      <c r="M120" s="152"/>
      <c r="N120" s="154"/>
      <c r="O120" s="155"/>
      <c r="P120" s="29"/>
      <c r="Q120" s="155"/>
      <c r="R120" s="156"/>
      <c r="S120" s="153"/>
      <c r="T120" s="156"/>
      <c r="U120" s="63"/>
      <c r="V120" s="157"/>
      <c r="W120" s="256"/>
      <c r="X120" s="157"/>
      <c r="Y120" s="27"/>
    </row>
    <row r="121" spans="1:25" ht="15" hidden="1" thickBot="1">
      <c r="A121" s="27"/>
      <c r="B121" s="149"/>
      <c r="C121" s="202"/>
      <c r="D121" s="149"/>
      <c r="E121" s="151"/>
      <c r="F121" s="152"/>
      <c r="G121" s="151"/>
      <c r="H121" s="30"/>
      <c r="I121" s="182"/>
      <c r="J121" s="30"/>
      <c r="K121" s="154"/>
      <c r="L121" s="29"/>
      <c r="M121" s="152"/>
      <c r="N121" s="154"/>
      <c r="O121" s="155"/>
      <c r="P121" s="29"/>
      <c r="Q121" s="155"/>
      <c r="R121" s="156"/>
      <c r="S121" s="153"/>
      <c r="T121" s="156"/>
      <c r="U121" s="63"/>
      <c r="V121" s="157"/>
      <c r="W121" s="256"/>
      <c r="X121" s="157"/>
      <c r="Y121" s="27"/>
    </row>
    <row r="122" spans="1:25" ht="15">
      <c r="A122" s="27"/>
      <c r="B122" s="149"/>
      <c r="C122" s="203" t="s">
        <v>25</v>
      </c>
      <c r="D122" s="149"/>
      <c r="E122" s="151"/>
      <c r="F122" s="204"/>
      <c r="G122" s="151"/>
      <c r="H122" s="30"/>
      <c r="I122" s="260"/>
      <c r="J122" s="30"/>
      <c r="K122" s="154"/>
      <c r="L122" s="13">
        <f>HYPERLINK("#I122",CHAR(128))</f>
      </c>
      <c r="M122" s="152"/>
      <c r="N122" s="154"/>
      <c r="O122" s="155"/>
      <c r="P122" s="184">
        <f>IF(NOT(NOT(IF(ISERROR(I122),ERROR.TYPE(#REF!)=ERROR.TYPE(I122),FALSE))),"Fail",IF(NOT(NOT(ISBLANK(I122))),"Fail",IF(NOT(NOT(ISNA(HLOOKUP(I122,{"yes","no"},1,FALSE)))),"Fail","Pass")))</f>
      </c>
      <c r="Q122" s="155"/>
      <c r="R122" s="156"/>
      <c r="S122" s="206">
        <f>IF(NOT(NOT(IF(ISERROR(I122),ERROR.TYPE(#REF!)=ERROR.TYPE(I122),FALSE))),"UNDO NOW (use button or Ctrl+Z)! CANNOT DRAG-AND-DROP CELLS",IF(NOT(NOT(ISBLANK(I122))),"input required",IF(NOT(NOT(ISNA(HLOOKUP(I122,{"yes","no"},1,FALSE)))),"select a value from the drop-down","")))</f>
      </c>
      <c r="T122" s="156"/>
      <c r="U122" s="63"/>
      <c r="V122" s="157"/>
      <c r="W122" s="256"/>
      <c r="X122" s="157"/>
      <c r="Y122" s="27"/>
    </row>
    <row r="123" spans="1:25" ht="15">
      <c r="A123" s="27"/>
      <c r="B123" s="149"/>
      <c r="C123" s="203" t="s">
        <v>36</v>
      </c>
      <c r="D123" s="149"/>
      <c r="E123" s="151"/>
      <c r="F123" s="204"/>
      <c r="G123" s="151"/>
      <c r="H123" s="30"/>
      <c r="I123" s="258"/>
      <c r="J123" s="30"/>
      <c r="K123" s="154"/>
      <c r="L123" s="204" t="s">
        <v>57</v>
      </c>
      <c r="M123" s="204"/>
      <c r="N123" s="154"/>
      <c r="O123" s="155"/>
      <c r="P123" s="184">
        <f>IF(NOT(NOT(IF(ISERROR(I123),ERROR.TYPE(#REF!)=ERROR.TYPE(I123),FALSE))),"Fail",IF(NOT(IF(ISBLANK(I123),TRUE,ISNUMBER(I123))),"Fail",IF(NOT(IF(ISBLANK(I123),TRUE,LEN(I123)-FIND(".",I123&amp;".")&lt;=0)),"Fail",IF(I122="","PassBecauseBlankAllowed",IF(AND(I122="no",ISBLANK(I123)),"Pass",IF(NOT(IF(I122="no",ISBLANK(I123),TRUE)),"Fail",IF(NOT(IF(I122="yes",NOT(ISBLANK(I123)),TRUE)),"Fail","Pass")))))))</f>
      </c>
      <c r="Q123" s="155"/>
      <c r="R123" s="156"/>
      <c r="S123" s="206">
        <f>IF(NOT(NOT(IF(ISERROR(I123),ERROR.TYPE(#REF!)=ERROR.TYPE(I123),FALSE))),"UNDO NOW (use button or Ctrl+Z)! CANNOT DRAG-AND-DROP CELLS",IF(NOT(IF(ISBLANK(I123),TRUE,ISNUMBER(I123))),"enter a number",IF(NOT(IF(ISBLANK(I123),TRUE,LEN(I123)-FIND(".",I123&amp;".")&lt;=0)),"whole number only",IF(I122="","",IF(AND(I122="no",ISBLANK(I123)),"",IF(NOT(IF(I122="no",ISBLANK(I123),TRUE)),"must be blank",IF(NOT(IF(I122="yes",NOT(ISBLANK(I123)),TRUE)),"input required","")))))))</f>
      </c>
      <c r="T123" s="156"/>
      <c r="U123" s="63"/>
      <c r="V123" s="157"/>
      <c r="W123" s="256"/>
      <c r="X123" s="157"/>
      <c r="Y123" s="27"/>
    </row>
    <row r="124" spans="1:25" ht="15" thickBot="1">
      <c r="A124" s="27"/>
      <c r="B124" s="149"/>
      <c r="C124" s="203" t="s">
        <v>44</v>
      </c>
      <c r="D124" s="149"/>
      <c r="E124" s="151"/>
      <c r="F124" s="204"/>
      <c r="G124" s="151"/>
      <c r="H124" s="30"/>
      <c r="I124" s="259"/>
      <c r="J124" s="30"/>
      <c r="K124" s="154"/>
      <c r="L124" s="204" t="s">
        <v>57</v>
      </c>
      <c r="M124" s="204"/>
      <c r="N124" s="154"/>
      <c r="O124" s="155"/>
      <c r="P124" s="184">
        <f>IF(NOT(NOT(IF(ISERROR(I124),ERROR.TYPE(#REF!)=ERROR.TYPE(I124),FALSE))),"Fail",IF(NOT(NOT(ISBLANK(I124))),"Fail",IF(NOT(ISNUMBER(I124)),"Fail",IF(NOT(LEN(I124)-FIND(".",I124&amp;".")&lt;=0),"Fail","Pass"))))</f>
      </c>
      <c r="Q124" s="155"/>
      <c r="R124" s="156"/>
      <c r="S124" s="206">
        <f>IF(NOT(NOT(IF(ISERROR(I124),ERROR.TYPE(#REF!)=ERROR.TYPE(I124),FALSE))),"UNDO NOW (use button or Ctrl+Z)! CANNOT DRAG-AND-DROP CELLS",IF(NOT(NOT(ISBLANK(I124))),"input required",IF(NOT(ISNUMBER(I124)),"enter a number",IF(NOT(LEN(I124)-FIND(".",I124&amp;".")&lt;=0),"whole number only",""))))</f>
      </c>
      <c r="T124" s="156"/>
      <c r="U124" s="63"/>
      <c r="V124" s="157"/>
      <c r="W124" s="256"/>
      <c r="X124" s="157"/>
      <c r="Y124" s="27"/>
    </row>
    <row r="125" spans="1:25" ht="15" hidden="1">
      <c r="A125" s="27"/>
      <c r="B125" s="149"/>
      <c r="C125" s="202"/>
      <c r="D125" s="149"/>
      <c r="E125" s="151"/>
      <c r="F125" s="152"/>
      <c r="G125" s="151"/>
      <c r="H125" s="30"/>
      <c r="I125" s="153"/>
      <c r="J125" s="30"/>
      <c r="K125" s="154"/>
      <c r="L125" s="29"/>
      <c r="M125" s="152"/>
      <c r="N125" s="154"/>
      <c r="O125" s="155"/>
      <c r="P125" s="29"/>
      <c r="Q125" s="155"/>
      <c r="R125" s="156"/>
      <c r="S125" s="153"/>
      <c r="T125" s="156"/>
      <c r="U125" s="63"/>
      <c r="V125" s="157"/>
      <c r="W125" s="256"/>
      <c r="X125" s="157"/>
      <c r="Y125" s="27"/>
    </row>
    <row r="126" spans="1:25" ht="15" customHeight="1">
      <c r="A126" s="27"/>
      <c r="B126" s="149"/>
      <c r="C126" s="201"/>
      <c r="D126" s="149"/>
      <c r="E126" s="151"/>
      <c r="F126" s="152"/>
      <c r="G126" s="151"/>
      <c r="H126" s="30"/>
      <c r="I126" s="153"/>
      <c r="J126" s="30"/>
      <c r="K126" s="154"/>
      <c r="L126" s="29"/>
      <c r="M126" s="152"/>
      <c r="N126" s="154"/>
      <c r="O126" s="155"/>
      <c r="P126" s="29"/>
      <c r="Q126" s="155"/>
      <c r="R126" s="156"/>
      <c r="S126" s="153"/>
      <c r="T126" s="156"/>
      <c r="U126" s="63"/>
      <c r="V126" s="157"/>
      <c r="W126" s="256"/>
      <c r="X126" s="157"/>
      <c r="Y126" s="27"/>
    </row>
    <row r="127" spans="1:25" ht="15" hidden="1">
      <c r="A127" s="27"/>
      <c r="B127" s="149"/>
      <c r="C127" s="201"/>
      <c r="D127" s="149"/>
      <c r="E127" s="151"/>
      <c r="F127" s="152"/>
      <c r="G127" s="151"/>
      <c r="H127" s="30"/>
      <c r="I127" s="153"/>
      <c r="J127" s="30"/>
      <c r="K127" s="154"/>
      <c r="L127" s="29"/>
      <c r="M127" s="152"/>
      <c r="N127" s="154"/>
      <c r="O127" s="155"/>
      <c r="P127" s="29"/>
      <c r="Q127" s="155"/>
      <c r="R127" s="156"/>
      <c r="S127" s="153"/>
      <c r="T127" s="156"/>
      <c r="U127" s="63"/>
      <c r="V127" s="157"/>
      <c r="W127" s="256"/>
      <c r="X127" s="157"/>
      <c r="Y127" s="27"/>
    </row>
    <row r="128" spans="1:25" ht="15" hidden="1" thickBot="1">
      <c r="A128" s="27"/>
      <c r="B128" s="149"/>
      <c r="C128" s="213"/>
      <c r="D128" s="149"/>
      <c r="E128" s="151"/>
      <c r="F128" s="152"/>
      <c r="G128" s="151"/>
      <c r="H128" s="30"/>
      <c r="I128" s="182"/>
      <c r="J128" s="30"/>
      <c r="K128" s="154"/>
      <c r="L128" s="29"/>
      <c r="M128" s="152"/>
      <c r="N128" s="154"/>
      <c r="O128" s="155"/>
      <c r="P128" s="29"/>
      <c r="Q128" s="155"/>
      <c r="R128" s="156"/>
      <c r="S128" s="153"/>
      <c r="T128" s="156"/>
      <c r="U128" s="63"/>
      <c r="V128" s="157"/>
      <c r="W128" s="256"/>
      <c r="X128" s="157"/>
      <c r="Y128" s="27"/>
    </row>
    <row r="129" spans="1:25" ht="15" thickBot="1">
      <c r="A129" s="27"/>
      <c r="B129" s="149"/>
      <c r="C129" s="214" t="s">
        <v>43</v>
      </c>
      <c r="D129" s="149"/>
      <c r="E129" s="151"/>
      <c r="F129" s="204"/>
      <c r="G129" s="151"/>
      <c r="H129" s="30"/>
      <c r="I129" s="220">
        <f>IF(AND(OR(ISBLANK(I96),I96=""),OR(ISBLANK(I95),I95=""),OR(ISBLANK(I103),I103=""),OR(ISBLANK(I102),I102=""),OR(ISBLANK(I110),I110=""),OR(ISBLANK(I109),I109=""),OR(ISBLANK(I117),I117=""),OR(ISBLANK(I116),I116=""),OR(ISBLANK(I124),I124=""),OR(ISBLANK(I123),I123="")),"",SUM(I96,I95,I103,I102,I110,I109,I117,I116,I124,I123))</f>
      </c>
      <c r="J129" s="30"/>
      <c r="K129" s="154"/>
      <c r="L129" s="204" t="s">
        <v>57</v>
      </c>
      <c r="M129" s="204"/>
      <c r="N129" s="154"/>
      <c r="O129" s="155"/>
      <c r="P129" s="184">
        <f>IF(TRUE,"PassBecauseNoConstraints","ERROR")</f>
      </c>
      <c r="Q129" s="155"/>
      <c r="R129" s="156"/>
      <c r="S129" s="206">
        <f>IF(TRUE,"","ERROR")</f>
      </c>
      <c r="T129" s="156"/>
      <c r="U129" s="63"/>
      <c r="V129" s="157"/>
      <c r="W129" s="256"/>
      <c r="X129" s="157"/>
      <c r="Y129" s="27"/>
    </row>
    <row r="130" spans="1:25" ht="15" hidden="1">
      <c r="A130" s="27"/>
      <c r="B130" s="149"/>
      <c r="C130" s="213"/>
      <c r="D130" s="149"/>
      <c r="E130" s="151"/>
      <c r="F130" s="152"/>
      <c r="G130" s="151"/>
      <c r="H130" s="30"/>
      <c r="I130" s="153"/>
      <c r="J130" s="30"/>
      <c r="K130" s="154"/>
      <c r="L130" s="29"/>
      <c r="M130" s="152"/>
      <c r="N130" s="154"/>
      <c r="O130" s="155"/>
      <c r="P130" s="29"/>
      <c r="Q130" s="155"/>
      <c r="R130" s="156"/>
      <c r="S130" s="153"/>
      <c r="T130" s="156"/>
      <c r="U130" s="63"/>
      <c r="V130" s="157"/>
      <c r="W130" s="256"/>
      <c r="X130" s="157"/>
      <c r="Y130" s="27"/>
    </row>
    <row r="131" spans="1:25" ht="15" customHeight="1">
      <c r="A131" s="27"/>
      <c r="B131" s="149"/>
      <c r="C131" s="201"/>
      <c r="D131" s="149"/>
      <c r="E131" s="151"/>
      <c r="F131" s="152"/>
      <c r="G131" s="151"/>
      <c r="H131" s="30"/>
      <c r="I131" s="153"/>
      <c r="J131" s="30"/>
      <c r="K131" s="154"/>
      <c r="L131" s="29"/>
      <c r="M131" s="152"/>
      <c r="N131" s="154"/>
      <c r="O131" s="155"/>
      <c r="P131" s="29"/>
      <c r="Q131" s="155"/>
      <c r="R131" s="156"/>
      <c r="S131" s="153"/>
      <c r="T131" s="156"/>
      <c r="U131" s="63"/>
      <c r="V131" s="157"/>
      <c r="W131" s="256"/>
      <c r="X131" s="157"/>
      <c r="Y131" s="27"/>
    </row>
    <row r="132" spans="1:25" ht="15" hidden="1">
      <c r="A132" s="27"/>
      <c r="B132" s="149"/>
      <c r="C132" s="200"/>
      <c r="D132" s="149"/>
      <c r="E132" s="151"/>
      <c r="F132" s="152"/>
      <c r="G132" s="151"/>
      <c r="H132" s="30"/>
      <c r="I132" s="153"/>
      <c r="J132" s="30"/>
      <c r="K132" s="154"/>
      <c r="L132" s="29"/>
      <c r="M132" s="152"/>
      <c r="N132" s="154"/>
      <c r="O132" s="155"/>
      <c r="P132" s="29"/>
      <c r="Q132" s="155"/>
      <c r="R132" s="156"/>
      <c r="S132" s="153"/>
      <c r="T132" s="156"/>
      <c r="U132" s="63"/>
      <c r="V132" s="157"/>
      <c r="W132" s="256"/>
      <c r="X132" s="157"/>
      <c r="Y132" s="27"/>
    </row>
    <row r="133" spans="1:25" ht="15" customHeight="1">
      <c r="A133" s="27"/>
      <c r="B133" s="149"/>
      <c r="C133" s="197"/>
      <c r="D133" s="149"/>
      <c r="E133" s="151"/>
      <c r="F133" s="152"/>
      <c r="G133" s="151"/>
      <c r="H133" s="30"/>
      <c r="I133" s="153"/>
      <c r="J133" s="30"/>
      <c r="K133" s="154"/>
      <c r="L133" s="29"/>
      <c r="M133" s="152"/>
      <c r="N133" s="154"/>
      <c r="O133" s="155"/>
      <c r="P133" s="29"/>
      <c r="Q133" s="155"/>
      <c r="R133" s="156"/>
      <c r="S133" s="153"/>
      <c r="T133" s="156"/>
      <c r="U133" s="63"/>
      <c r="V133" s="157"/>
      <c r="W133" s="256"/>
      <c r="X133" s="157"/>
      <c r="Y133" s="27"/>
    </row>
    <row r="134" spans="1:25" ht="15" hidden="1">
      <c r="A134" s="27"/>
      <c r="B134" s="149"/>
      <c r="C134" s="197"/>
      <c r="D134" s="149"/>
      <c r="E134" s="151"/>
      <c r="F134" s="152"/>
      <c r="G134" s="151"/>
      <c r="H134" s="30"/>
      <c r="I134" s="153"/>
      <c r="J134" s="30"/>
      <c r="K134" s="154"/>
      <c r="L134" s="29"/>
      <c r="M134" s="152"/>
      <c r="N134" s="154"/>
      <c r="O134" s="155"/>
      <c r="P134" s="29"/>
      <c r="Q134" s="155"/>
      <c r="R134" s="156"/>
      <c r="S134" s="153"/>
      <c r="T134" s="156"/>
      <c r="U134" s="63"/>
      <c r="V134" s="157"/>
      <c r="W134" s="256"/>
      <c r="X134" s="157"/>
      <c r="Y134" s="27"/>
    </row>
    <row r="135" spans="1:25" ht="15" hidden="1">
      <c r="A135" s="27"/>
      <c r="B135" s="149"/>
      <c r="C135" s="198"/>
      <c r="D135" s="149"/>
      <c r="E135" s="151"/>
      <c r="F135" s="152"/>
      <c r="G135" s="151"/>
      <c r="H135" s="30"/>
      <c r="I135" s="153"/>
      <c r="J135" s="30"/>
      <c r="K135" s="154"/>
      <c r="L135" s="29"/>
      <c r="M135" s="152"/>
      <c r="N135" s="154"/>
      <c r="O135" s="155"/>
      <c r="P135" s="29"/>
      <c r="Q135" s="155"/>
      <c r="R135" s="156"/>
      <c r="S135" s="153"/>
      <c r="T135" s="156"/>
      <c r="U135" s="63"/>
      <c r="V135" s="157"/>
      <c r="W135" s="256"/>
      <c r="X135" s="157"/>
      <c r="Y135" s="27"/>
    </row>
    <row r="136" spans="1:25" ht="21">
      <c r="A136" s="27"/>
      <c r="B136" s="149"/>
      <c r="C136" s="199" t="s">
        <v>42</v>
      </c>
      <c r="D136" s="149"/>
      <c r="E136" s="151"/>
      <c r="F136" s="152"/>
      <c r="G136" s="151"/>
      <c r="H136" s="30"/>
      <c r="I136" s="153"/>
      <c r="J136" s="30"/>
      <c r="K136" s="154"/>
      <c r="L136" s="29"/>
      <c r="M136" s="152"/>
      <c r="N136" s="154"/>
      <c r="O136" s="155"/>
      <c r="P136" s="29"/>
      <c r="Q136" s="155"/>
      <c r="R136" s="156"/>
      <c r="S136" s="153"/>
      <c r="T136" s="156"/>
      <c r="U136" s="63"/>
      <c r="V136" s="157"/>
      <c r="W136" s="256"/>
      <c r="X136" s="157"/>
      <c r="Y136" s="27"/>
    </row>
    <row r="137" spans="1:25" ht="7.5" customHeight="1">
      <c r="A137" s="27"/>
      <c r="B137" s="149"/>
      <c r="C137" s="198"/>
      <c r="D137" s="149"/>
      <c r="E137" s="151"/>
      <c r="F137" s="152"/>
      <c r="G137" s="151"/>
      <c r="H137" s="30"/>
      <c r="I137" s="153"/>
      <c r="J137" s="30"/>
      <c r="K137" s="154"/>
      <c r="L137" s="29"/>
      <c r="M137" s="152"/>
      <c r="N137" s="154"/>
      <c r="O137" s="155"/>
      <c r="P137" s="29"/>
      <c r="Q137" s="155"/>
      <c r="R137" s="156"/>
      <c r="S137" s="153"/>
      <c r="T137" s="156"/>
      <c r="U137" s="63"/>
      <c r="V137" s="157"/>
      <c r="W137" s="256"/>
      <c r="X137" s="157"/>
      <c r="Y137" s="27"/>
    </row>
    <row r="138" spans="1:25" ht="15" hidden="1">
      <c r="A138" s="27"/>
      <c r="B138" s="149"/>
      <c r="C138" s="221"/>
      <c r="D138" s="149"/>
      <c r="E138" s="151"/>
      <c r="F138" s="152"/>
      <c r="G138" s="151"/>
      <c r="H138" s="30"/>
      <c r="I138" s="153"/>
      <c r="J138" s="30"/>
      <c r="K138" s="154"/>
      <c r="L138" s="29"/>
      <c r="M138" s="152"/>
      <c r="N138" s="154"/>
      <c r="O138" s="155"/>
      <c r="P138" s="29"/>
      <c r="Q138" s="155"/>
      <c r="R138" s="156"/>
      <c r="S138" s="153"/>
      <c r="T138" s="156"/>
      <c r="U138" s="63"/>
      <c r="V138" s="157"/>
      <c r="W138" s="256"/>
      <c r="X138" s="157"/>
      <c r="Y138" s="27"/>
    </row>
    <row r="139" spans="1:25" ht="15" customHeight="1">
      <c r="A139" s="27"/>
      <c r="B139" s="149"/>
      <c r="C139" s="173" t="s">
        <v>41</v>
      </c>
      <c r="D139" s="149"/>
      <c r="E139" s="151"/>
      <c r="F139" s="152"/>
      <c r="G139" s="151"/>
      <c r="H139" s="30"/>
      <c r="I139" s="153"/>
      <c r="J139" s="30"/>
      <c r="K139" s="154"/>
      <c r="L139" s="29"/>
      <c r="M139" s="152"/>
      <c r="N139" s="154"/>
      <c r="O139" s="155"/>
      <c r="P139" s="29"/>
      <c r="Q139" s="155"/>
      <c r="R139" s="156"/>
      <c r="S139" s="153"/>
      <c r="T139" s="156"/>
      <c r="U139" s="63"/>
      <c r="V139" s="157"/>
      <c r="W139" s="256"/>
      <c r="X139" s="157"/>
      <c r="Y139" s="27"/>
    </row>
    <row r="140" spans="1:25" ht="15" customHeight="1">
      <c r="A140" s="27"/>
      <c r="B140" s="149"/>
      <c r="C140" s="173" t="s">
        <v>40</v>
      </c>
      <c r="D140" s="149"/>
      <c r="E140" s="151"/>
      <c r="F140" s="152"/>
      <c r="G140" s="151"/>
      <c r="H140" s="30"/>
      <c r="I140" s="153"/>
      <c r="J140" s="30"/>
      <c r="K140" s="154"/>
      <c r="L140" s="29"/>
      <c r="M140" s="152"/>
      <c r="N140" s="154"/>
      <c r="O140" s="155"/>
      <c r="P140" s="29"/>
      <c r="Q140" s="155"/>
      <c r="R140" s="156"/>
      <c r="S140" s="153"/>
      <c r="T140" s="156"/>
      <c r="U140" s="63"/>
      <c r="V140" s="157"/>
      <c r="W140" s="256"/>
      <c r="X140" s="157"/>
      <c r="Y140" s="27"/>
    </row>
    <row r="141" spans="1:25" ht="15" customHeight="1">
      <c r="A141" s="27"/>
      <c r="B141" s="149"/>
      <c r="C141" s="173" t="s">
        <v>39</v>
      </c>
      <c r="D141" s="149"/>
      <c r="E141" s="151"/>
      <c r="F141" s="152"/>
      <c r="G141" s="151"/>
      <c r="H141" s="30"/>
      <c r="I141" s="153"/>
      <c r="J141" s="30"/>
      <c r="K141" s="154"/>
      <c r="L141" s="29"/>
      <c r="M141" s="152"/>
      <c r="N141" s="154"/>
      <c r="O141" s="155"/>
      <c r="P141" s="29"/>
      <c r="Q141" s="155"/>
      <c r="R141" s="156"/>
      <c r="S141" s="153"/>
      <c r="T141" s="156"/>
      <c r="U141" s="63"/>
      <c r="V141" s="157"/>
      <c r="W141" s="256"/>
      <c r="X141" s="157"/>
      <c r="Y141" s="27"/>
    </row>
    <row r="142" spans="1:25" ht="15" customHeight="1">
      <c r="A142" s="27"/>
      <c r="B142" s="149"/>
      <c r="C142" s="221"/>
      <c r="D142" s="149"/>
      <c r="E142" s="151"/>
      <c r="F142" s="152"/>
      <c r="G142" s="151"/>
      <c r="H142" s="30"/>
      <c r="I142" s="153"/>
      <c r="J142" s="30"/>
      <c r="K142" s="154"/>
      <c r="L142" s="29"/>
      <c r="M142" s="152"/>
      <c r="N142" s="154"/>
      <c r="O142" s="155"/>
      <c r="P142" s="29"/>
      <c r="Q142" s="155"/>
      <c r="R142" s="156"/>
      <c r="S142" s="153"/>
      <c r="T142" s="156"/>
      <c r="U142" s="63"/>
      <c r="V142" s="157"/>
      <c r="W142" s="256"/>
      <c r="X142" s="157"/>
      <c r="Y142" s="27"/>
    </row>
    <row r="143" spans="1:25" ht="15" hidden="1">
      <c r="A143" s="27"/>
      <c r="B143" s="149"/>
      <c r="C143" s="200"/>
      <c r="D143" s="149"/>
      <c r="E143" s="151"/>
      <c r="F143" s="152"/>
      <c r="G143" s="151"/>
      <c r="H143" s="30"/>
      <c r="I143" s="153"/>
      <c r="J143" s="30"/>
      <c r="K143" s="154"/>
      <c r="L143" s="29"/>
      <c r="M143" s="152"/>
      <c r="N143" s="154"/>
      <c r="O143" s="155"/>
      <c r="P143" s="29"/>
      <c r="Q143" s="155"/>
      <c r="R143" s="156"/>
      <c r="S143" s="153"/>
      <c r="T143" s="156"/>
      <c r="U143" s="63"/>
      <c r="V143" s="157"/>
      <c r="W143" s="256"/>
      <c r="X143" s="157"/>
      <c r="Y143" s="27"/>
    </row>
    <row r="144" spans="1:25" ht="15" hidden="1">
      <c r="A144" s="27"/>
      <c r="B144" s="149"/>
      <c r="C144" s="201"/>
      <c r="D144" s="149"/>
      <c r="E144" s="151"/>
      <c r="F144" s="152"/>
      <c r="G144" s="151"/>
      <c r="H144" s="30"/>
      <c r="I144" s="153"/>
      <c r="J144" s="30"/>
      <c r="K144" s="154"/>
      <c r="L144" s="29"/>
      <c r="M144" s="152"/>
      <c r="N144" s="154"/>
      <c r="O144" s="155"/>
      <c r="P144" s="29"/>
      <c r="Q144" s="155"/>
      <c r="R144" s="156"/>
      <c r="S144" s="153"/>
      <c r="T144" s="156"/>
      <c r="U144" s="63"/>
      <c r="V144" s="157"/>
      <c r="W144" s="256"/>
      <c r="X144" s="157"/>
      <c r="Y144" s="27"/>
    </row>
    <row r="145" spans="1:25" ht="15" hidden="1" thickBot="1">
      <c r="A145" s="27"/>
      <c r="B145" s="149"/>
      <c r="C145" s="202"/>
      <c r="D145" s="149"/>
      <c r="E145" s="151"/>
      <c r="F145" s="152"/>
      <c r="G145" s="151"/>
      <c r="H145" s="30"/>
      <c r="I145" s="182"/>
      <c r="J145" s="30"/>
      <c r="K145" s="154"/>
      <c r="L145" s="29"/>
      <c r="M145" s="152"/>
      <c r="N145" s="154"/>
      <c r="O145" s="155"/>
      <c r="P145" s="29"/>
      <c r="Q145" s="155"/>
      <c r="R145" s="156"/>
      <c r="S145" s="153"/>
      <c r="T145" s="156"/>
      <c r="U145" s="63"/>
      <c r="V145" s="157"/>
      <c r="W145" s="256"/>
      <c r="X145" s="157"/>
      <c r="Y145" s="27"/>
    </row>
    <row r="146" spans="1:25" ht="15">
      <c r="A146" s="27"/>
      <c r="B146" s="149"/>
      <c r="C146" s="203" t="s">
        <v>38</v>
      </c>
      <c r="D146" s="149"/>
      <c r="E146" s="151"/>
      <c r="F146" s="204"/>
      <c r="G146" s="151"/>
      <c r="H146" s="30"/>
      <c r="I146" s="260"/>
      <c r="J146" s="30"/>
      <c r="K146" s="154"/>
      <c r="L146" s="13">
        <f>HYPERLINK("#I146",CHAR(128))</f>
      </c>
      <c r="M146" s="152"/>
      <c r="N146" s="154"/>
      <c r="O146" s="155"/>
      <c r="P146" s="184">
        <f>IF(NOT(NOT(IF(ISERROR(I146),ERROR.TYPE(#REF!)=ERROR.TYPE(I146),FALSE))),"Fail",IF(NOT(NOT(ISBLANK(I146))),"Fail",IF(NOT(NOT(ISNA(HLOOKUP(I146,{"yes","no"},1,FALSE)))),"Fail","Pass")))</f>
      </c>
      <c r="Q146" s="155"/>
      <c r="R146" s="156"/>
      <c r="S146" s="206">
        <f>IF(NOT(NOT(IF(ISERROR(I146),ERROR.TYPE(#REF!)=ERROR.TYPE(I146),FALSE))),"UNDO NOW (use button or Ctrl+Z)! CANNOT DRAG-AND-DROP CELLS",IF(NOT(NOT(ISBLANK(I146))),"input required",IF(NOT(NOT(ISNA(HLOOKUP(I146,{"yes","no"},1,FALSE)))),"select a value from the drop-down","")))</f>
      </c>
      <c r="T146" s="156"/>
      <c r="U146" s="63"/>
      <c r="V146" s="157"/>
      <c r="W146" s="256"/>
      <c r="X146" s="157"/>
      <c r="Y146" s="27"/>
    </row>
    <row r="147" spans="1:25" ht="15" thickBot="1">
      <c r="A147" s="27"/>
      <c r="B147" s="149"/>
      <c r="C147" s="203" t="s">
        <v>37</v>
      </c>
      <c r="D147" s="149"/>
      <c r="E147" s="151"/>
      <c r="F147" s="204"/>
      <c r="G147" s="151"/>
      <c r="H147" s="30"/>
      <c r="I147" s="262"/>
      <c r="J147" s="30"/>
      <c r="K147" s="154"/>
      <c r="L147" s="13">
        <f>HYPERLINK("#I147",CHAR(128))</f>
      </c>
      <c r="M147" s="152"/>
      <c r="N147" s="154"/>
      <c r="O147" s="155"/>
      <c r="P147" s="184">
        <f>IF(NOT(NOT(IF(ISERROR(I147),ERROR.TYPE(#REF!)=ERROR.TYPE(I147),FALSE))),"Fail",IF(NOT(IF(ISBLANK(I147),TRUE,NOT(ISNA(HLOOKUP(I147,{"yes","no"},1,FALSE))))),"Fail",IF(I146="","PassBecauseBlankAllowed",IF(AND(I146="no",ISBLANK(I147)),"Pass",IF(NOT(IF(I146="no",ISBLANK(I147),TRUE)),"Fail",IF(NOT(IF(I146="yes",NOT(ISBLANK(I147)),TRUE)),"Fail","Pass"))))))</f>
      </c>
      <c r="Q147" s="155"/>
      <c r="R147" s="156"/>
      <c r="S147" s="206">
        <f>IF(NOT(NOT(IF(ISERROR(I147),ERROR.TYPE(#REF!)=ERROR.TYPE(I147),FALSE))),"UNDO NOW (use button or Ctrl+Z)! CANNOT DRAG-AND-DROP CELLS",IF(NOT(IF(ISBLANK(I147),TRUE,NOT(ISNA(HLOOKUP(I147,{"yes","no"},1,FALSE))))),"select a value from the drop-down",IF(I146="","",IF(AND(I146="no",ISBLANK(I147)),"",IF(NOT(IF(I146="no",ISBLANK(I147),TRUE)),"must be blank",IF(NOT(IF(I146="yes",NOT(ISBLANK(I147)),TRUE)),"input required",""))))))</f>
      </c>
      <c r="T147" s="156"/>
      <c r="U147" s="63"/>
      <c r="V147" s="157"/>
      <c r="W147" s="256"/>
      <c r="X147" s="157"/>
      <c r="Y147" s="27"/>
    </row>
    <row r="148" spans="1:25" ht="15" hidden="1">
      <c r="A148" s="27"/>
      <c r="B148" s="149"/>
      <c r="C148" s="202"/>
      <c r="D148" s="149"/>
      <c r="E148" s="151"/>
      <c r="F148" s="152"/>
      <c r="G148" s="151"/>
      <c r="H148" s="30"/>
      <c r="I148" s="153"/>
      <c r="J148" s="30"/>
      <c r="K148" s="154"/>
      <c r="L148" s="29"/>
      <c r="M148" s="152"/>
      <c r="N148" s="154"/>
      <c r="O148" s="155"/>
      <c r="P148" s="29"/>
      <c r="Q148" s="155"/>
      <c r="R148" s="156"/>
      <c r="S148" s="153"/>
      <c r="T148" s="156"/>
      <c r="U148" s="63"/>
      <c r="V148" s="157"/>
      <c r="W148" s="256"/>
      <c r="X148" s="157"/>
      <c r="Y148" s="27"/>
    </row>
    <row r="149" spans="1:25" ht="15" hidden="1" thickBot="1">
      <c r="A149" s="27"/>
      <c r="B149" s="149"/>
      <c r="C149" s="213"/>
      <c r="D149" s="149"/>
      <c r="E149" s="151"/>
      <c r="F149" s="152"/>
      <c r="G149" s="151"/>
      <c r="H149" s="30"/>
      <c r="I149" s="182"/>
      <c r="J149" s="30"/>
      <c r="K149" s="154"/>
      <c r="L149" s="29"/>
      <c r="M149" s="152"/>
      <c r="N149" s="154"/>
      <c r="O149" s="155"/>
      <c r="P149" s="29"/>
      <c r="Q149" s="155"/>
      <c r="R149" s="156"/>
      <c r="S149" s="153"/>
      <c r="T149" s="156"/>
      <c r="U149" s="63"/>
      <c r="V149" s="157"/>
      <c r="W149" s="256"/>
      <c r="X149" s="157"/>
      <c r="Y149" s="27"/>
    </row>
    <row r="150" spans="1:25" ht="15" hidden="1" thickBot="1">
      <c r="A150" s="27"/>
      <c r="B150" s="149"/>
      <c r="C150" s="214" t="s">
        <v>35</v>
      </c>
      <c r="D150" s="149"/>
      <c r="E150" s="151"/>
      <c r="F150" s="204"/>
      <c r="G150" s="151"/>
      <c r="H150" s="30"/>
      <c r="I150" s="231">
        <f>IF(ISBLANK(I146),"",IF(I146="no","no",IF(ISBLANK(I147),"",I147)))</f>
      </c>
      <c r="J150" s="30"/>
      <c r="K150" s="154"/>
      <c r="L150" s="13">
        <f>HYPERLINK("#I150",CHAR(128))</f>
      </c>
      <c r="M150" s="152"/>
      <c r="N150" s="154"/>
      <c r="O150" s="155"/>
      <c r="P150" s="184">
        <f>IF(TRUE,"PassBecauseNoConstraints","ERROR")</f>
      </c>
      <c r="Q150" s="155"/>
      <c r="R150" s="156"/>
      <c r="S150" s="206">
        <f>IF(TRUE,"","ERROR")</f>
      </c>
      <c r="T150" s="156"/>
      <c r="U150" s="63"/>
      <c r="V150" s="157"/>
      <c r="W150" s="256"/>
      <c r="X150" s="157"/>
      <c r="Y150" s="27"/>
    </row>
    <row r="151" spans="1:25" ht="15" hidden="1">
      <c r="A151" s="27"/>
      <c r="B151" s="149"/>
      <c r="C151" s="213"/>
      <c r="D151" s="149"/>
      <c r="E151" s="151"/>
      <c r="F151" s="152"/>
      <c r="G151" s="151"/>
      <c r="H151" s="30"/>
      <c r="I151" s="153"/>
      <c r="J151" s="30"/>
      <c r="K151" s="154"/>
      <c r="L151" s="29"/>
      <c r="M151" s="152"/>
      <c r="N151" s="154"/>
      <c r="O151" s="155"/>
      <c r="P151" s="29"/>
      <c r="Q151" s="155"/>
      <c r="R151" s="156"/>
      <c r="S151" s="153"/>
      <c r="T151" s="156"/>
      <c r="U151" s="63"/>
      <c r="V151" s="157"/>
      <c r="W151" s="256"/>
      <c r="X151" s="157"/>
      <c r="Y151" s="27"/>
    </row>
    <row r="152" spans="1:25" ht="15" customHeight="1">
      <c r="A152" s="27"/>
      <c r="B152" s="149"/>
      <c r="C152" s="201"/>
      <c r="D152" s="149"/>
      <c r="E152" s="151"/>
      <c r="F152" s="152"/>
      <c r="G152" s="151"/>
      <c r="H152" s="30"/>
      <c r="I152" s="153"/>
      <c r="J152" s="30"/>
      <c r="K152" s="154"/>
      <c r="L152" s="29"/>
      <c r="M152" s="152"/>
      <c r="N152" s="154"/>
      <c r="O152" s="155"/>
      <c r="P152" s="29"/>
      <c r="Q152" s="155"/>
      <c r="R152" s="156"/>
      <c r="S152" s="153"/>
      <c r="T152" s="156"/>
      <c r="U152" s="63"/>
      <c r="V152" s="157"/>
      <c r="W152" s="256"/>
      <c r="X152" s="157"/>
      <c r="Y152" s="27"/>
    </row>
    <row r="153" spans="1:25" ht="15" hidden="1">
      <c r="A153" s="27"/>
      <c r="B153" s="149"/>
      <c r="C153" s="201"/>
      <c r="D153" s="149"/>
      <c r="E153" s="151"/>
      <c r="F153" s="152"/>
      <c r="G153" s="151"/>
      <c r="H153" s="30"/>
      <c r="I153" s="153"/>
      <c r="J153" s="30"/>
      <c r="K153" s="154"/>
      <c r="L153" s="29"/>
      <c r="M153" s="152"/>
      <c r="N153" s="154"/>
      <c r="O153" s="155"/>
      <c r="P153" s="29"/>
      <c r="Q153" s="155"/>
      <c r="R153" s="156"/>
      <c r="S153" s="153"/>
      <c r="T153" s="156"/>
      <c r="U153" s="63"/>
      <c r="V153" s="157"/>
      <c r="W153" s="256"/>
      <c r="X153" s="157"/>
      <c r="Y153" s="27"/>
    </row>
    <row r="154" spans="1:25" ht="15" hidden="1">
      <c r="A154" s="27"/>
      <c r="B154" s="149"/>
      <c r="C154" s="232"/>
      <c r="D154" s="149"/>
      <c r="E154" s="151"/>
      <c r="F154" s="152"/>
      <c r="G154" s="151"/>
      <c r="H154" s="30"/>
      <c r="I154" s="153"/>
      <c r="J154" s="30"/>
      <c r="K154" s="154"/>
      <c r="L154" s="29"/>
      <c r="M154" s="152"/>
      <c r="N154" s="154"/>
      <c r="O154" s="155"/>
      <c r="P154" s="29"/>
      <c r="Q154" s="155"/>
      <c r="R154" s="156"/>
      <c r="S154" s="153"/>
      <c r="T154" s="156"/>
      <c r="U154" s="63"/>
      <c r="V154" s="157"/>
      <c r="W154" s="256"/>
      <c r="X154" s="157"/>
      <c r="Y154" s="27"/>
    </row>
    <row r="155" spans="1:25" ht="30">
      <c r="A155" s="27"/>
      <c r="B155" s="149"/>
      <c r="C155" s="234" t="s">
        <v>32</v>
      </c>
      <c r="D155" s="149"/>
      <c r="E155" s="151"/>
      <c r="F155" s="152"/>
      <c r="G155" s="151"/>
      <c r="H155" s="30"/>
      <c r="I155" s="153"/>
      <c r="J155" s="30"/>
      <c r="K155" s="154"/>
      <c r="L155" s="29"/>
      <c r="M155" s="152"/>
      <c r="N155" s="154"/>
      <c r="O155" s="155"/>
      <c r="P155" s="29"/>
      <c r="Q155" s="155"/>
      <c r="R155" s="156"/>
      <c r="S155" s="153"/>
      <c r="T155" s="156"/>
      <c r="U155" s="63"/>
      <c r="V155" s="157"/>
      <c r="W155" s="256"/>
      <c r="X155" s="157"/>
      <c r="Y155" s="27"/>
    </row>
    <row r="156" spans="1:25" ht="15" customHeight="1">
      <c r="A156" s="27"/>
      <c r="B156" s="149"/>
      <c r="C156" s="232"/>
      <c r="D156" s="149"/>
      <c r="E156" s="151"/>
      <c r="F156" s="152"/>
      <c r="G156" s="151"/>
      <c r="H156" s="30"/>
      <c r="I156" s="153"/>
      <c r="J156" s="30"/>
      <c r="K156" s="154"/>
      <c r="L156" s="29"/>
      <c r="M156" s="152"/>
      <c r="N156" s="154"/>
      <c r="O156" s="155"/>
      <c r="P156" s="29"/>
      <c r="Q156" s="155"/>
      <c r="R156" s="156"/>
      <c r="S156" s="153"/>
      <c r="T156" s="156"/>
      <c r="U156" s="63"/>
      <c r="V156" s="157"/>
      <c r="W156" s="256"/>
      <c r="X156" s="157"/>
      <c r="Y156" s="27"/>
    </row>
    <row r="157" spans="1:25" ht="15" hidden="1" thickBot="1">
      <c r="A157" s="27"/>
      <c r="B157" s="149"/>
      <c r="C157" s="202"/>
      <c r="D157" s="149"/>
      <c r="E157" s="151"/>
      <c r="F157" s="152"/>
      <c r="G157" s="151"/>
      <c r="H157" s="30"/>
      <c r="I157" s="182"/>
      <c r="J157" s="30"/>
      <c r="K157" s="154"/>
      <c r="L157" s="29"/>
      <c r="M157" s="152"/>
      <c r="N157" s="154"/>
      <c r="O157" s="155"/>
      <c r="P157" s="29"/>
      <c r="Q157" s="155"/>
      <c r="R157" s="156"/>
      <c r="S157" s="153"/>
      <c r="T157" s="156"/>
      <c r="U157" s="63"/>
      <c r="V157" s="157"/>
      <c r="W157" s="256"/>
      <c r="X157" s="157"/>
      <c r="Y157" s="27"/>
    </row>
    <row r="158" spans="1:25" ht="15">
      <c r="A158" s="27"/>
      <c r="B158" s="149"/>
      <c r="C158" s="203" t="s">
        <v>30</v>
      </c>
      <c r="D158" s="149"/>
      <c r="E158" s="151"/>
      <c r="F158" s="204"/>
      <c r="G158" s="151"/>
      <c r="H158" s="30"/>
      <c r="I158" s="263"/>
      <c r="J158" s="30"/>
      <c r="K158" s="154"/>
      <c r="L158" s="204" t="s">
        <v>28</v>
      </c>
      <c r="M158" s="204"/>
      <c r="N158" s="154"/>
      <c r="O158" s="155"/>
      <c r="P158" s="184">
        <f>IF(NOT(NOT(IF(ISERROR(I158),ERROR.TYPE(#REF!)=ERROR.TYPE(I158),FALSE))),"Fail",IF(NOT(IF(ISBLANK(I158),TRUE,ISNUMBER(I158))),"Fail",IF(NOT(IF(ISBLANK(I158),TRUE,LEN(I158)-FIND(".",I158&amp;".")&lt;=1)),"Fail",IF(I150="","PassBecauseBlankAllowed",IF(AND(I150="no",ISBLANK(I158)),"Pass",IF(NOT(IF(I150="no",ISBLANK(I158),TRUE)),"Fail",IF(NOT(IF(I150="yes",NOT(ISBLANK(I158)),TRUE)),"Fail",IF(NOT(I158&gt;=0),"Fail","Pass"))))))))</f>
      </c>
      <c r="Q158" s="155"/>
      <c r="R158" s="156"/>
      <c r="S158" s="206">
        <f>IF(NOT(NOT(IF(ISERROR(I158),ERROR.TYPE(#REF!)=ERROR.TYPE(I158),FALSE))),"UNDO NOW (use button or Ctrl+Z)! CANNOT DRAG-AND-DROP CELLS",IF(NOT(IF(ISBLANK(I158),TRUE,ISNUMBER(I158))),"enter a number",IF(NOT(IF(ISBLANK(I158),TRUE,LEN(I158)-FIND(".",I158&amp;".")&lt;=1)),"only 1 decimal place(s) allowed",IF(I150="","",IF(AND(I150="no",ISBLANK(I158)),"",IF(NOT(IF(I150="no",ISBLANK(I158),TRUE)),"must be blank",IF(NOT(IF(I150="yes",NOT(ISBLANK(I158)),TRUE)),"input required",IF(NOT(I158&gt;=0),"must be &gt;= 0",""))))))))</f>
      </c>
      <c r="T158" s="156"/>
      <c r="U158" s="63"/>
      <c r="V158" s="157"/>
      <c r="W158" s="256"/>
      <c r="X158" s="157"/>
      <c r="Y158" s="27"/>
    </row>
    <row r="159" spans="1:25" ht="15">
      <c r="A159" s="27"/>
      <c r="B159" s="149"/>
      <c r="C159" s="203" t="s">
        <v>74</v>
      </c>
      <c r="D159" s="149"/>
      <c r="E159" s="151"/>
      <c r="F159" s="204"/>
      <c r="G159" s="151"/>
      <c r="H159" s="30"/>
      <c r="I159" s="264"/>
      <c r="J159" s="30"/>
      <c r="K159" s="154"/>
      <c r="L159" s="204" t="s">
        <v>28</v>
      </c>
      <c r="M159" s="204"/>
      <c r="N159" s="154"/>
      <c r="O159" s="155"/>
      <c r="P159" s="184">
        <f>IF(NOT(NOT(IF(ISERROR(I159),ERROR.TYPE(#REF!)=ERROR.TYPE(I159),FALSE))),"Fail",IF(NOT(IF(ISBLANK(I159),TRUE,ISNUMBER(I159))),"Fail",IF(NOT(IF(ISBLANK(I159),TRUE,LEN(I159)-FIND(".",I159&amp;".")&lt;=1)),"Fail",IF(I150="","PassBecauseBlankAllowed",IF(AND(I150="no",ISBLANK(I159)),"Pass",IF(NOT(IF(I150="no",ISBLANK(I159),TRUE)),"Fail",IF(NOT(IF(I150="yes",NOT(ISBLANK(I159)),TRUE)),"Fail",IF(NOT(I159&gt;=0),"Fail","Pass"))))))))</f>
      </c>
      <c r="Q159" s="155"/>
      <c r="R159" s="156"/>
      <c r="S159" s="206">
        <f>IF(NOT(NOT(IF(ISERROR(I159),ERROR.TYPE(#REF!)=ERROR.TYPE(I159),FALSE))),"UNDO NOW (use button or Ctrl+Z)! CANNOT DRAG-AND-DROP CELLS",IF(NOT(IF(ISBLANK(I159),TRUE,ISNUMBER(I159))),"enter a number",IF(NOT(IF(ISBLANK(I159),TRUE,LEN(I159)-FIND(".",I159&amp;".")&lt;=1)),"only 1 decimal place(s) allowed",IF(I150="","",IF(AND(I150="no",ISBLANK(I159)),"",IF(NOT(IF(I150="no",ISBLANK(I159),TRUE)),"must be blank",IF(NOT(IF(I150="yes",NOT(ISBLANK(I159)),TRUE)),"input required",IF(NOT(I159&gt;=0),"must be &gt;= 0",""))))))))</f>
      </c>
      <c r="T159" s="156"/>
      <c r="U159" s="63"/>
      <c r="V159" s="157"/>
      <c r="W159" s="256"/>
      <c r="X159" s="157"/>
      <c r="Y159" s="27"/>
    </row>
    <row r="160" spans="1:25" ht="15">
      <c r="A160" s="27"/>
      <c r="B160" s="149"/>
      <c r="C160" s="203" t="s">
        <v>29</v>
      </c>
      <c r="D160" s="149"/>
      <c r="E160" s="151"/>
      <c r="F160" s="204"/>
      <c r="G160" s="151"/>
      <c r="H160" s="30"/>
      <c r="I160" s="264"/>
      <c r="J160" s="30"/>
      <c r="K160" s="154"/>
      <c r="L160" s="204" t="s">
        <v>28</v>
      </c>
      <c r="M160" s="204"/>
      <c r="N160" s="154"/>
      <c r="O160" s="155"/>
      <c r="P160" s="184">
        <f>IF(NOT(NOT(IF(ISERROR(I160),ERROR.TYPE(#REF!)=ERROR.TYPE(I160),FALSE))),"Fail",IF(NOT(IF(ISBLANK(I160),TRUE,ISNUMBER(I160))),"Fail",IF(NOT(IF(ISBLANK(I160),TRUE,LEN(I160)-FIND(".",I160&amp;".")&lt;=1)),"Fail",IF(I150="","PassBecauseBlankAllowed",IF(AND(I150="no",ISBLANK(I160)),"Pass",IF(NOT(IF(I150="no",ISBLANK(I160),TRUE)),"Fail",IF(NOT(IF(I150="yes",NOT(ISBLANK(I160)),TRUE)),"Fail",IF(NOT(I160&gt;=0),"Fail","Pass"))))))))</f>
      </c>
      <c r="Q160" s="155"/>
      <c r="R160" s="156"/>
      <c r="S160" s="206">
        <f>IF(NOT(NOT(IF(ISERROR(I160),ERROR.TYPE(#REF!)=ERROR.TYPE(I160),FALSE))),"UNDO NOW (use button or Ctrl+Z)! CANNOT DRAG-AND-DROP CELLS",IF(NOT(IF(ISBLANK(I160),TRUE,ISNUMBER(I160))),"enter a number",IF(NOT(IF(ISBLANK(I160),TRUE,LEN(I160)-FIND(".",I160&amp;".")&lt;=1)),"only 1 decimal place(s) allowed",IF(I150="","",IF(AND(I150="no",ISBLANK(I160)),"",IF(NOT(IF(I150="no",ISBLANK(I160),TRUE)),"must be blank",IF(NOT(IF(I150="yes",NOT(ISBLANK(I160)),TRUE)),"input required",IF(NOT(I160&gt;=0),"must be &gt;= 0",""))))))))</f>
      </c>
      <c r="T160" s="156"/>
      <c r="U160" s="63"/>
      <c r="V160" s="157"/>
      <c r="W160" s="256"/>
      <c r="X160" s="157"/>
      <c r="Y160" s="27"/>
    </row>
    <row r="161" spans="1:25" ht="15">
      <c r="A161" s="27"/>
      <c r="B161" s="149"/>
      <c r="C161" s="203" t="s">
        <v>62</v>
      </c>
      <c r="D161" s="149"/>
      <c r="E161" s="151"/>
      <c r="F161" s="204"/>
      <c r="G161" s="151"/>
      <c r="H161" s="30"/>
      <c r="I161" s="264"/>
      <c r="J161" s="30"/>
      <c r="K161" s="154"/>
      <c r="L161" s="204" t="s">
        <v>28</v>
      </c>
      <c r="M161" s="204"/>
      <c r="N161" s="154"/>
      <c r="O161" s="155"/>
      <c r="P161" s="184">
        <f>IF(NOT(NOT(IF(ISERROR(I161),ERROR.TYPE(#REF!)=ERROR.TYPE(I161),FALSE))),"Fail",IF(NOT(IF(ISBLANK(I161),TRUE,ISNUMBER(I161))),"Fail",IF(NOT(IF(ISBLANK(I161),TRUE,LEN(I161)-FIND(".",I161&amp;".")&lt;=1)),"Fail",IF(I150="","PassBecauseBlankAllowed",IF(AND(I150="no",ISBLANK(I161)),"Pass",IF(NOT(IF(I150="no",ISBLANK(I161),TRUE)),"Fail",IF(NOT(IF(I150="yes",NOT(ISBLANK(I161)),TRUE)),"Fail",IF(NOT(I161&gt;=0),"Fail","Pass"))))))))</f>
      </c>
      <c r="Q161" s="155"/>
      <c r="R161" s="156"/>
      <c r="S161" s="206">
        <f>IF(NOT(NOT(IF(ISERROR(I161),ERROR.TYPE(#REF!)=ERROR.TYPE(I161),FALSE))),"UNDO NOW (use button or Ctrl+Z)! CANNOT DRAG-AND-DROP CELLS",IF(NOT(IF(ISBLANK(I161),TRUE,ISNUMBER(I161))),"enter a number",IF(NOT(IF(ISBLANK(I161),TRUE,LEN(I161)-FIND(".",I161&amp;".")&lt;=1)),"only 1 decimal place(s) allowed",IF(I150="","",IF(AND(I150="no",ISBLANK(I161)),"",IF(NOT(IF(I150="no",ISBLANK(I161),TRUE)),"must be blank",IF(NOT(IF(I150="yes",NOT(ISBLANK(I161)),TRUE)),"input required",IF(NOT(I161&gt;=0),"must be &gt;= 0",""))))))))</f>
      </c>
      <c r="T161" s="156"/>
      <c r="U161" s="63"/>
      <c r="V161" s="157"/>
      <c r="W161" s="256"/>
      <c r="X161" s="157"/>
      <c r="Y161" s="27"/>
    </row>
    <row r="162" spans="1:25" ht="15">
      <c r="A162" s="27"/>
      <c r="B162" s="149"/>
      <c r="C162" s="203" t="s">
        <v>61</v>
      </c>
      <c r="D162" s="149"/>
      <c r="E162" s="151"/>
      <c r="F162" s="204"/>
      <c r="G162" s="151"/>
      <c r="H162" s="30"/>
      <c r="I162" s="264"/>
      <c r="J162" s="30"/>
      <c r="K162" s="154"/>
      <c r="L162" s="204" t="s">
        <v>28</v>
      </c>
      <c r="M162" s="204"/>
      <c r="N162" s="154"/>
      <c r="O162" s="155"/>
      <c r="P162" s="184">
        <f>IF(NOT(NOT(IF(ISERROR(I162),ERROR.TYPE(#REF!)=ERROR.TYPE(I162),FALSE))),"Fail",IF(NOT(IF(ISBLANK(I162),TRUE,ISNUMBER(I162))),"Fail",IF(NOT(IF(ISBLANK(I162),TRUE,LEN(I162)-FIND(".",I162&amp;".")&lt;=1)),"Fail",IF(I150="","PassBecauseBlankAllowed",IF(AND(I150="no",ISBLANK(I162)),"Pass",IF(NOT(IF(I150="no",ISBLANK(I162),TRUE)),"Fail",IF(NOT(IF(I150="yes",NOT(ISBLANK(I162)),TRUE)),"Fail",IF(NOT(I162&gt;=0),"Fail","Pass"))))))))</f>
      </c>
      <c r="Q162" s="155"/>
      <c r="R162" s="156"/>
      <c r="S162" s="206">
        <f>IF(NOT(NOT(IF(ISERROR(I162),ERROR.TYPE(#REF!)=ERROR.TYPE(I162),FALSE))),"UNDO NOW (use button or Ctrl+Z)! CANNOT DRAG-AND-DROP CELLS",IF(NOT(IF(ISBLANK(I162),TRUE,ISNUMBER(I162))),"enter a number",IF(NOT(IF(ISBLANK(I162),TRUE,LEN(I162)-FIND(".",I162&amp;".")&lt;=1)),"only 1 decimal place(s) allowed",IF(I150="","",IF(AND(I150="no",ISBLANK(I162)),"",IF(NOT(IF(I150="no",ISBLANK(I162),TRUE)),"must be blank",IF(NOT(IF(I150="yes",NOT(ISBLANK(I162)),TRUE)),"input required",IF(NOT(I162&gt;=0),"must be &gt;= 0",""))))))))</f>
      </c>
      <c r="T162" s="156"/>
      <c r="U162" s="63"/>
      <c r="V162" s="157"/>
      <c r="W162" s="256"/>
      <c r="X162" s="157"/>
      <c r="Y162" s="27"/>
    </row>
    <row r="163" spans="1:25" ht="15">
      <c r="A163" s="27"/>
      <c r="B163" s="149"/>
      <c r="C163" s="203" t="s">
        <v>27</v>
      </c>
      <c r="D163" s="149"/>
      <c r="E163" s="151"/>
      <c r="F163" s="204"/>
      <c r="G163" s="151"/>
      <c r="H163" s="30"/>
      <c r="I163" s="264"/>
      <c r="J163" s="30"/>
      <c r="K163" s="154"/>
      <c r="L163" s="204" t="s">
        <v>28</v>
      </c>
      <c r="M163" s="204"/>
      <c r="N163" s="154"/>
      <c r="O163" s="155"/>
      <c r="P163" s="184">
        <f>IF(NOT(NOT(IF(ISERROR(I163),ERROR.TYPE(#REF!)=ERROR.TYPE(I163),FALSE))),"Fail",IF(NOT(IF(ISBLANK(I163),TRUE,ISNUMBER(I163))),"Fail",IF(NOT(IF(ISBLANK(I163),TRUE,LEN(I163)-FIND(".",I163&amp;".")&lt;=1)),"Fail",IF(I150="","PassBecauseBlankAllowed",IF(AND(I150="no",ISBLANK(I163)),"Pass",IF(NOT(IF(I150="no",ISBLANK(I163),TRUE)),"Fail",IF(NOT(IF(I150="yes",NOT(ISBLANK(I163)),TRUE)),"Fail",IF(NOT(I163&gt;=0),"Fail","Pass"))))))))</f>
      </c>
      <c r="Q163" s="155"/>
      <c r="R163" s="156"/>
      <c r="S163" s="206">
        <f>IF(NOT(NOT(IF(ISERROR(I163),ERROR.TYPE(#REF!)=ERROR.TYPE(I163),FALSE))),"UNDO NOW (use button or Ctrl+Z)! CANNOT DRAG-AND-DROP CELLS",IF(NOT(IF(ISBLANK(I163),TRUE,ISNUMBER(I163))),"enter a number",IF(NOT(IF(ISBLANK(I163),TRUE,LEN(I163)-FIND(".",I163&amp;".")&lt;=1)),"only 1 decimal place(s) allowed",IF(I150="","",IF(AND(I150="no",ISBLANK(I163)),"",IF(NOT(IF(I150="no",ISBLANK(I163),TRUE)),"must be blank",IF(NOT(IF(I150="yes",NOT(ISBLANK(I163)),TRUE)),"input required",IF(NOT(I163&gt;=0),"must be &gt;= 0",""))))))))</f>
      </c>
      <c r="T163" s="156"/>
      <c r="U163" s="63"/>
      <c r="V163" s="157"/>
      <c r="W163" s="256"/>
      <c r="X163" s="157"/>
      <c r="Y163" s="27"/>
    </row>
    <row r="164" spans="1:25" ht="15" thickBot="1">
      <c r="A164" s="27"/>
      <c r="B164" s="149"/>
      <c r="C164" s="203" t="s">
        <v>26</v>
      </c>
      <c r="D164" s="149"/>
      <c r="E164" s="151"/>
      <c r="F164" s="204"/>
      <c r="G164" s="151"/>
      <c r="H164" s="30"/>
      <c r="I164" s="265"/>
      <c r="J164" s="30"/>
      <c r="K164" s="154"/>
      <c r="L164" s="204" t="s">
        <v>28</v>
      </c>
      <c r="M164" s="204"/>
      <c r="N164" s="154"/>
      <c r="O164" s="155"/>
      <c r="P164" s="184">
        <f>IF(NOT(NOT(IF(ISERROR(I164),ERROR.TYPE(#REF!)=ERROR.TYPE(I164),FALSE))),"Fail",IF(NOT(IF(ISBLANK(I164),TRUE,ISNUMBER(I164))),"Fail",IF(NOT(IF(ISBLANK(I164),TRUE,LEN(I164)-FIND(".",I164&amp;".")&lt;=1)),"Fail",IF(I146="","PassBecauseBlankAllowed",IF(AND(I146="no",ISBLANK(I164)),"Pass",IF(NOT(IF(I146="no",ISBLANK(I164),TRUE)),"Fail",IF(NOT(IF(I146="yes",NOT(ISBLANK(I164)),TRUE)),"Fail",IF(NOT(I164&gt;=0),"Fail","Pass"))))))))</f>
      </c>
      <c r="Q164" s="155"/>
      <c r="R164" s="156"/>
      <c r="S164" s="206">
        <f>IF(NOT(NOT(IF(ISERROR(I164),ERROR.TYPE(#REF!)=ERROR.TYPE(I164),FALSE))),"UNDO NOW (use button or Ctrl+Z)! CANNOT DRAG-AND-DROP CELLS",IF(NOT(IF(ISBLANK(I164),TRUE,ISNUMBER(I164))),"enter a number",IF(NOT(IF(ISBLANK(I164),TRUE,LEN(I164)-FIND(".",I164&amp;".")&lt;=1)),"only 1 decimal place(s) allowed",IF(I146="","",IF(AND(I146="no",ISBLANK(I164)),"",IF(NOT(IF(I146="no",ISBLANK(I164),TRUE)),"must be blank",IF(NOT(IF(I146="yes",NOT(ISBLANK(I164)),TRUE)),"input required",IF(NOT(I164&gt;=0),"must be &gt;= 0",""))))))))</f>
      </c>
      <c r="T164" s="156"/>
      <c r="U164" s="63"/>
      <c r="V164" s="157"/>
      <c r="W164" s="256"/>
      <c r="X164" s="157"/>
      <c r="Y164" s="27"/>
    </row>
    <row r="165" spans="1:25" ht="15" hidden="1">
      <c r="A165" s="27"/>
      <c r="B165" s="149"/>
      <c r="C165" s="202"/>
      <c r="D165" s="149"/>
      <c r="E165" s="151"/>
      <c r="F165" s="152"/>
      <c r="G165" s="151"/>
      <c r="H165" s="30"/>
      <c r="I165" s="153"/>
      <c r="J165" s="30"/>
      <c r="K165" s="154"/>
      <c r="L165" s="29"/>
      <c r="M165" s="152"/>
      <c r="N165" s="154"/>
      <c r="O165" s="155"/>
      <c r="P165" s="29"/>
      <c r="Q165" s="155"/>
      <c r="R165" s="156"/>
      <c r="S165" s="153"/>
      <c r="T165" s="156"/>
      <c r="U165" s="63"/>
      <c r="V165" s="157"/>
      <c r="W165" s="256"/>
      <c r="X165" s="157"/>
      <c r="Y165" s="27"/>
    </row>
    <row r="166" spans="1:25" ht="15" hidden="1" thickBot="1">
      <c r="A166" s="27"/>
      <c r="B166" s="149"/>
      <c r="C166" s="213"/>
      <c r="D166" s="149"/>
      <c r="E166" s="151"/>
      <c r="F166" s="152"/>
      <c r="G166" s="151"/>
      <c r="H166" s="30"/>
      <c r="I166" s="182"/>
      <c r="J166" s="30"/>
      <c r="K166" s="154"/>
      <c r="L166" s="29"/>
      <c r="M166" s="152"/>
      <c r="N166" s="154"/>
      <c r="O166" s="155"/>
      <c r="P166" s="29"/>
      <c r="Q166" s="155"/>
      <c r="R166" s="156"/>
      <c r="S166" s="153"/>
      <c r="T166" s="156"/>
      <c r="U166" s="63"/>
      <c r="V166" s="157"/>
      <c r="W166" s="256"/>
      <c r="X166" s="157"/>
      <c r="Y166" s="27"/>
    </row>
    <row r="167" spans="1:25" ht="15" thickBot="1">
      <c r="A167" s="27"/>
      <c r="B167" s="149"/>
      <c r="C167" s="214" t="s">
        <v>24</v>
      </c>
      <c r="D167" s="149"/>
      <c r="E167" s="151"/>
      <c r="F167" s="204"/>
      <c r="G167" s="151"/>
      <c r="H167" s="30"/>
      <c r="I167" s="246">
        <f>IF(AND(OR(ISBLANK(I158),I158=""),OR(ISBLANK(I159),I159=""),OR(ISBLANK(I160),I160=""),OR(ISBLANK(I161),I161=""),OR(ISBLANK(I162),I162=""),OR(ISBLANK(I163),I163=""),OR(ISBLANK(I164),I164="")),"",SUM(I158,I159,I160,I161,I162,I163,I164))</f>
      </c>
      <c r="J167" s="30"/>
      <c r="K167" s="154"/>
      <c r="L167" s="204" t="s">
        <v>28</v>
      </c>
      <c r="M167" s="204"/>
      <c r="N167" s="154"/>
      <c r="O167" s="155"/>
      <c r="P167" s="184">
        <f>IF(TRUE,"PassBecauseNoConstraints","ERROR")</f>
      </c>
      <c r="Q167" s="155"/>
      <c r="R167" s="156"/>
      <c r="S167" s="206">
        <f>IF(TRUE,"","ERROR")</f>
      </c>
      <c r="T167" s="156"/>
      <c r="U167" s="63"/>
      <c r="V167" s="157"/>
      <c r="W167" s="256"/>
      <c r="X167" s="157"/>
      <c r="Y167" s="27"/>
    </row>
    <row r="168" spans="1:25" ht="15" hidden="1">
      <c r="A168" s="27"/>
      <c r="B168" s="149"/>
      <c r="C168" s="213"/>
      <c r="D168" s="149"/>
      <c r="E168" s="151"/>
      <c r="F168" s="152"/>
      <c r="G168" s="151"/>
      <c r="H168" s="30"/>
      <c r="I168" s="153"/>
      <c r="J168" s="30"/>
      <c r="K168" s="154"/>
      <c r="L168" s="29"/>
      <c r="M168" s="152"/>
      <c r="N168" s="154"/>
      <c r="O168" s="155"/>
      <c r="P168" s="29"/>
      <c r="Q168" s="155"/>
      <c r="R168" s="156"/>
      <c r="S168" s="153"/>
      <c r="T168" s="156"/>
      <c r="U168" s="63"/>
      <c r="V168" s="157"/>
      <c r="W168" s="256"/>
      <c r="X168" s="157"/>
      <c r="Y168" s="27"/>
    </row>
    <row r="169" spans="1:25" ht="15" customHeight="1">
      <c r="A169" s="27"/>
      <c r="B169" s="149"/>
      <c r="C169" s="201"/>
      <c r="D169" s="149"/>
      <c r="E169" s="151"/>
      <c r="F169" s="152"/>
      <c r="G169" s="151"/>
      <c r="H169" s="30"/>
      <c r="I169" s="153"/>
      <c r="J169" s="30"/>
      <c r="K169" s="154"/>
      <c r="L169" s="29"/>
      <c r="M169" s="152"/>
      <c r="N169" s="154"/>
      <c r="O169" s="155"/>
      <c r="P169" s="29"/>
      <c r="Q169" s="155"/>
      <c r="R169" s="156"/>
      <c r="S169" s="153"/>
      <c r="T169" s="156"/>
      <c r="U169" s="63"/>
      <c r="V169" s="157"/>
      <c r="W169" s="256"/>
      <c r="X169" s="157"/>
      <c r="Y169" s="27"/>
    </row>
    <row r="170" spans="1:25" ht="15" hidden="1">
      <c r="A170" s="27"/>
      <c r="B170" s="149"/>
      <c r="C170" s="200"/>
      <c r="D170" s="149"/>
      <c r="E170" s="151"/>
      <c r="F170" s="152"/>
      <c r="G170" s="151"/>
      <c r="H170" s="30"/>
      <c r="I170" s="153"/>
      <c r="J170" s="30"/>
      <c r="K170" s="154"/>
      <c r="L170" s="29"/>
      <c r="M170" s="152"/>
      <c r="N170" s="154"/>
      <c r="O170" s="155"/>
      <c r="P170" s="29"/>
      <c r="Q170" s="155"/>
      <c r="R170" s="156"/>
      <c r="S170" s="153"/>
      <c r="T170" s="156"/>
      <c r="U170" s="63"/>
      <c r="V170" s="157"/>
      <c r="W170" s="256"/>
      <c r="X170" s="157"/>
      <c r="Y170" s="27"/>
    </row>
    <row r="171" spans="1:25" ht="15" customHeight="1">
      <c r="A171" s="27"/>
      <c r="B171" s="149"/>
      <c r="C171" s="197"/>
      <c r="D171" s="149"/>
      <c r="E171" s="151"/>
      <c r="F171" s="152"/>
      <c r="G171" s="151"/>
      <c r="H171" s="30"/>
      <c r="I171" s="153"/>
      <c r="J171" s="30"/>
      <c r="K171" s="154"/>
      <c r="L171" s="29"/>
      <c r="M171" s="152"/>
      <c r="N171" s="154"/>
      <c r="O171" s="155"/>
      <c r="P171" s="29"/>
      <c r="Q171" s="155"/>
      <c r="R171" s="156"/>
      <c r="S171" s="153"/>
      <c r="T171" s="156"/>
      <c r="U171" s="63"/>
      <c r="V171" s="157"/>
      <c r="W171" s="256"/>
      <c r="X171" s="157"/>
      <c r="Y171" s="27"/>
    </row>
    <row r="172" spans="1:25" ht="15" hidden="1">
      <c r="A172" s="27"/>
      <c r="B172" s="149"/>
      <c r="C172" s="197"/>
      <c r="D172" s="149"/>
      <c r="E172" s="151"/>
      <c r="F172" s="152"/>
      <c r="G172" s="151"/>
      <c r="H172" s="30"/>
      <c r="I172" s="153"/>
      <c r="J172" s="30"/>
      <c r="K172" s="154"/>
      <c r="L172" s="29"/>
      <c r="M172" s="152"/>
      <c r="N172" s="154"/>
      <c r="O172" s="155"/>
      <c r="P172" s="29"/>
      <c r="Q172" s="155"/>
      <c r="R172" s="156"/>
      <c r="S172" s="153"/>
      <c r="T172" s="156"/>
      <c r="U172" s="63"/>
      <c r="V172" s="157"/>
      <c r="W172" s="256"/>
      <c r="X172" s="157"/>
      <c r="Y172" s="27"/>
    </row>
    <row r="173" spans="1:25" ht="15" hidden="1">
      <c r="A173" s="27"/>
      <c r="B173" s="149"/>
      <c r="C173" s="198"/>
      <c r="D173" s="149"/>
      <c r="E173" s="151"/>
      <c r="F173" s="152"/>
      <c r="G173" s="151"/>
      <c r="H173" s="30"/>
      <c r="I173" s="153"/>
      <c r="J173" s="30"/>
      <c r="K173" s="154"/>
      <c r="L173" s="29"/>
      <c r="M173" s="152"/>
      <c r="N173" s="154"/>
      <c r="O173" s="155"/>
      <c r="P173" s="29"/>
      <c r="Q173" s="155"/>
      <c r="R173" s="156"/>
      <c r="S173" s="153"/>
      <c r="T173" s="156"/>
      <c r="U173" s="63"/>
      <c r="V173" s="157"/>
      <c r="W173" s="256"/>
      <c r="X173" s="157"/>
      <c r="Y173" s="27"/>
    </row>
    <row r="174" spans="1:25" ht="21">
      <c r="A174" s="27"/>
      <c r="B174" s="149"/>
      <c r="C174" s="199" t="s">
        <v>22</v>
      </c>
      <c r="D174" s="149"/>
      <c r="E174" s="151"/>
      <c r="F174" s="152"/>
      <c r="G174" s="151"/>
      <c r="H174" s="30"/>
      <c r="I174" s="153"/>
      <c r="J174" s="30"/>
      <c r="K174" s="154"/>
      <c r="L174" s="29"/>
      <c r="M174" s="152"/>
      <c r="N174" s="154"/>
      <c r="O174" s="155"/>
      <c r="P174" s="29"/>
      <c r="Q174" s="155"/>
      <c r="R174" s="156"/>
      <c r="S174" s="153"/>
      <c r="T174" s="156"/>
      <c r="U174" s="63"/>
      <c r="V174" s="157"/>
      <c r="W174" s="256"/>
      <c r="X174" s="157"/>
      <c r="Y174" s="27"/>
    </row>
    <row r="175" spans="1:25" ht="7.5" customHeight="1">
      <c r="A175" s="27"/>
      <c r="B175" s="149"/>
      <c r="C175" s="198"/>
      <c r="D175" s="149"/>
      <c r="E175" s="151"/>
      <c r="F175" s="152"/>
      <c r="G175" s="151"/>
      <c r="H175" s="30"/>
      <c r="I175" s="153"/>
      <c r="J175" s="30"/>
      <c r="K175" s="154"/>
      <c r="L175" s="29"/>
      <c r="M175" s="152"/>
      <c r="N175" s="154"/>
      <c r="O175" s="155"/>
      <c r="P175" s="29"/>
      <c r="Q175" s="155"/>
      <c r="R175" s="156"/>
      <c r="S175" s="153"/>
      <c r="T175" s="156"/>
      <c r="U175" s="63"/>
      <c r="V175" s="157"/>
      <c r="W175" s="256"/>
      <c r="X175" s="157"/>
      <c r="Y175" s="27"/>
    </row>
    <row r="176" spans="1:25" ht="15" hidden="1">
      <c r="A176" s="27"/>
      <c r="B176" s="149"/>
      <c r="C176" s="200"/>
      <c r="D176" s="149"/>
      <c r="E176" s="151"/>
      <c r="F176" s="152"/>
      <c r="G176" s="151"/>
      <c r="H176" s="30"/>
      <c r="I176" s="153"/>
      <c r="J176" s="30"/>
      <c r="K176" s="154"/>
      <c r="L176" s="29"/>
      <c r="M176" s="152"/>
      <c r="N176" s="154"/>
      <c r="O176" s="155"/>
      <c r="P176" s="29"/>
      <c r="Q176" s="155"/>
      <c r="R176" s="156"/>
      <c r="S176" s="153"/>
      <c r="T176" s="156"/>
      <c r="U176" s="63"/>
      <c r="V176" s="157"/>
      <c r="W176" s="256"/>
      <c r="X176" s="157"/>
      <c r="Y176" s="27"/>
    </row>
    <row r="177" spans="1:25" ht="15" hidden="1">
      <c r="A177" s="27"/>
      <c r="B177" s="149"/>
      <c r="C177" s="201"/>
      <c r="D177" s="149"/>
      <c r="E177" s="151"/>
      <c r="F177" s="152"/>
      <c r="G177" s="151"/>
      <c r="H177" s="30"/>
      <c r="I177" s="153"/>
      <c r="J177" s="30"/>
      <c r="K177" s="154"/>
      <c r="L177" s="29"/>
      <c r="M177" s="152"/>
      <c r="N177" s="154"/>
      <c r="O177" s="155"/>
      <c r="P177" s="29"/>
      <c r="Q177" s="155"/>
      <c r="R177" s="156"/>
      <c r="S177" s="153"/>
      <c r="T177" s="156"/>
      <c r="U177" s="63"/>
      <c r="V177" s="157"/>
      <c r="W177" s="256"/>
      <c r="X177" s="157"/>
      <c r="Y177" s="27"/>
    </row>
    <row r="178" spans="1:25" ht="15" hidden="1" thickBot="1">
      <c r="A178" s="27"/>
      <c r="B178" s="149"/>
      <c r="C178" s="202"/>
      <c r="D178" s="149"/>
      <c r="E178" s="151"/>
      <c r="F178" s="152"/>
      <c r="G178" s="151"/>
      <c r="H178" s="30"/>
      <c r="I178" s="182"/>
      <c r="J178" s="30"/>
      <c r="K178" s="154"/>
      <c r="L178" s="29"/>
      <c r="M178" s="152"/>
      <c r="N178" s="154"/>
      <c r="O178" s="155"/>
      <c r="P178" s="29"/>
      <c r="Q178" s="155"/>
      <c r="R178" s="156"/>
      <c r="S178" s="153"/>
      <c r="T178" s="156"/>
      <c r="U178" s="63"/>
      <c r="V178" s="157"/>
      <c r="W178" s="256"/>
      <c r="X178" s="157"/>
      <c r="Y178" s="27"/>
    </row>
    <row r="179" spans="1:25" ht="15" thickBot="1">
      <c r="A179" s="27"/>
      <c r="B179" s="149"/>
      <c r="C179" s="203" t="s">
        <v>21</v>
      </c>
      <c r="D179" s="149"/>
      <c r="E179" s="151"/>
      <c r="F179" s="204" t="s">
        <v>20</v>
      </c>
      <c r="G179" s="151"/>
      <c r="H179" s="30"/>
      <c r="I179" s="261"/>
      <c r="J179" s="30"/>
      <c r="K179" s="154"/>
      <c r="L179" s="29"/>
      <c r="M179" s="204"/>
      <c r="N179" s="154"/>
      <c r="O179" s="155"/>
      <c r="P179" s="184">
        <f>IF(NOT(NOT(IF(ISERROR(I179),ERROR.TYPE(#REF!)=ERROR.TYPE(I179),FALSE))),"Fail",IF(NOT(NOT(ISBLANK(I179))),"Fail",IF(NOT(ISNUMBER(I179)),"Fail",IF(NOT(LEN(I179)-FIND(".",I179&amp;".")&lt;=0),"Fail",IF(NOT(I179&gt;=0),"Fail","Pass")))))</f>
      </c>
      <c r="Q179" s="155"/>
      <c r="R179" s="156"/>
      <c r="S179" s="206">
        <f>IF(NOT(NOT(IF(ISERROR(I179),ERROR.TYPE(#REF!)=ERROR.TYPE(I179),FALSE))),"UNDO NOW (use button or Ctrl+Z)! CANNOT DRAG-AND-DROP CELLS",IF(NOT(NOT(ISBLANK(I179))),"input required",IF(NOT(ISNUMBER(I179)),"enter a number",IF(NOT(LEN(I179)-FIND(".",I179&amp;".")&lt;=0),"whole number only",IF(NOT(I179&gt;=0),"must be &gt;= 0","")))))</f>
      </c>
      <c r="T179" s="156"/>
      <c r="U179" s="63"/>
      <c r="V179" s="157"/>
      <c r="W179" s="256"/>
      <c r="X179" s="157"/>
      <c r="Y179" s="27"/>
    </row>
    <row r="180" spans="1:25" ht="15" hidden="1">
      <c r="A180" s="27"/>
      <c r="B180" s="149"/>
      <c r="C180" s="202"/>
      <c r="D180" s="149"/>
      <c r="E180" s="151"/>
      <c r="F180" s="152"/>
      <c r="G180" s="151"/>
      <c r="H180" s="30"/>
      <c r="I180" s="153"/>
      <c r="J180" s="30"/>
      <c r="K180" s="154"/>
      <c r="L180" s="29"/>
      <c r="M180" s="152"/>
      <c r="N180" s="154"/>
      <c r="O180" s="155"/>
      <c r="P180" s="29"/>
      <c r="Q180" s="155"/>
      <c r="R180" s="156"/>
      <c r="S180" s="153"/>
      <c r="T180" s="156"/>
      <c r="U180" s="63"/>
      <c r="V180" s="157"/>
      <c r="W180" s="29"/>
      <c r="X180" s="157"/>
      <c r="Y180" s="27"/>
    </row>
    <row r="181" spans="1:25" ht="15" customHeight="1">
      <c r="A181" s="27"/>
      <c r="B181" s="149"/>
      <c r="C181" s="201"/>
      <c r="D181" s="149"/>
      <c r="E181" s="151"/>
      <c r="F181" s="152"/>
      <c r="G181" s="151"/>
      <c r="H181" s="30"/>
      <c r="I181" s="153"/>
      <c r="J181" s="30"/>
      <c r="K181" s="154"/>
      <c r="L181" s="29"/>
      <c r="M181" s="152"/>
      <c r="N181" s="154"/>
      <c r="O181" s="155"/>
      <c r="P181" s="29"/>
      <c r="Q181" s="155"/>
      <c r="R181" s="156"/>
      <c r="S181" s="153"/>
      <c r="T181" s="156"/>
      <c r="U181" s="63"/>
      <c r="V181" s="157"/>
      <c r="W181" s="29"/>
      <c r="X181" s="157"/>
      <c r="Y181" s="27"/>
    </row>
    <row r="182" spans="1:25" ht="15" hidden="1">
      <c r="A182" s="27"/>
      <c r="B182" s="149"/>
      <c r="C182" s="200"/>
      <c r="D182" s="149"/>
      <c r="E182" s="151"/>
      <c r="F182" s="152"/>
      <c r="G182" s="151"/>
      <c r="H182" s="30"/>
      <c r="I182" s="153"/>
      <c r="J182" s="30"/>
      <c r="K182" s="154"/>
      <c r="L182" s="29"/>
      <c r="M182" s="152"/>
      <c r="N182" s="154"/>
      <c r="O182" s="155"/>
      <c r="P182" s="29"/>
      <c r="Q182" s="155"/>
      <c r="R182" s="156"/>
      <c r="S182" s="153"/>
      <c r="T182" s="156"/>
      <c r="U182" s="63"/>
      <c r="V182" s="157"/>
      <c r="W182" s="29"/>
      <c r="X182" s="157"/>
      <c r="Y182" s="27"/>
    </row>
    <row r="183" spans="1:25" ht="15" customHeight="1">
      <c r="A183" s="27"/>
      <c r="B183" s="149"/>
      <c r="C183" s="197"/>
      <c r="D183" s="149"/>
      <c r="E183" s="151"/>
      <c r="F183" s="152"/>
      <c r="G183" s="151"/>
      <c r="H183" s="30"/>
      <c r="I183" s="153"/>
      <c r="J183" s="30"/>
      <c r="K183" s="154"/>
      <c r="L183" s="29"/>
      <c r="M183" s="152"/>
      <c r="N183" s="154"/>
      <c r="O183" s="155"/>
      <c r="P183" s="29"/>
      <c r="Q183" s="155"/>
      <c r="R183" s="156"/>
      <c r="S183" s="153"/>
      <c r="T183" s="156"/>
      <c r="U183" s="63"/>
      <c r="V183" s="157"/>
      <c r="W183" s="29"/>
      <c r="X183" s="157"/>
      <c r="Y183" s="27"/>
    </row>
    <row r="184" spans="1:25" ht="15" hidden="1">
      <c r="A184" s="27"/>
      <c r="B184" s="149"/>
      <c r="C184" s="197"/>
      <c r="D184" s="149"/>
      <c r="E184" s="151"/>
      <c r="F184" s="152"/>
      <c r="G184" s="151"/>
      <c r="H184" s="30"/>
      <c r="I184" s="153"/>
      <c r="J184" s="30"/>
      <c r="K184" s="154"/>
      <c r="L184" s="29"/>
      <c r="M184" s="152"/>
      <c r="N184" s="154"/>
      <c r="O184" s="155"/>
      <c r="P184" s="29"/>
      <c r="Q184" s="155"/>
      <c r="R184" s="156"/>
      <c r="S184" s="153"/>
      <c r="T184" s="156"/>
      <c r="U184" s="63"/>
      <c r="V184" s="157"/>
      <c r="W184" s="29"/>
      <c r="X184" s="157"/>
      <c r="Y184" s="27"/>
    </row>
    <row r="185" spans="1:25" ht="15" hidden="1">
      <c r="A185" s="27"/>
      <c r="B185" s="149"/>
      <c r="C185" s="198"/>
      <c r="D185" s="149"/>
      <c r="E185" s="151"/>
      <c r="F185" s="152"/>
      <c r="G185" s="151"/>
      <c r="H185" s="30"/>
      <c r="I185" s="153"/>
      <c r="J185" s="30"/>
      <c r="K185" s="154"/>
      <c r="L185" s="29"/>
      <c r="M185" s="152"/>
      <c r="N185" s="154"/>
      <c r="O185" s="155"/>
      <c r="P185" s="29"/>
      <c r="Q185" s="155"/>
      <c r="R185" s="156"/>
      <c r="S185" s="153"/>
      <c r="T185" s="156"/>
      <c r="U185" s="63"/>
      <c r="V185" s="157"/>
      <c r="W185" s="29"/>
      <c r="X185" s="157"/>
      <c r="Y185" s="27"/>
    </row>
    <row r="186" spans="1:25" ht="21">
      <c r="A186" s="27"/>
      <c r="B186" s="149"/>
      <c r="C186" s="199" t="s">
        <v>19</v>
      </c>
      <c r="D186" s="149"/>
      <c r="E186" s="151"/>
      <c r="F186" s="152"/>
      <c r="G186" s="151"/>
      <c r="H186" s="30"/>
      <c r="I186" s="153"/>
      <c r="J186" s="30"/>
      <c r="K186" s="154"/>
      <c r="L186" s="29"/>
      <c r="M186" s="152"/>
      <c r="N186" s="154"/>
      <c r="O186" s="155"/>
      <c r="P186" s="29"/>
      <c r="Q186" s="155"/>
      <c r="R186" s="156"/>
      <c r="S186" s="153"/>
      <c r="T186" s="156"/>
      <c r="U186" s="63"/>
      <c r="V186" s="157"/>
      <c r="W186" s="29"/>
      <c r="X186" s="157"/>
      <c r="Y186" s="27"/>
    </row>
    <row r="187" spans="1:25" ht="7.5" customHeight="1">
      <c r="A187" s="27"/>
      <c r="B187" s="149"/>
      <c r="C187" s="198"/>
      <c r="D187" s="149"/>
      <c r="E187" s="151"/>
      <c r="F187" s="152"/>
      <c r="G187" s="151"/>
      <c r="H187" s="30"/>
      <c r="I187" s="153"/>
      <c r="J187" s="30"/>
      <c r="K187" s="154"/>
      <c r="L187" s="29"/>
      <c r="M187" s="152"/>
      <c r="N187" s="154"/>
      <c r="O187" s="155"/>
      <c r="P187" s="29"/>
      <c r="Q187" s="155"/>
      <c r="R187" s="156"/>
      <c r="S187" s="153"/>
      <c r="T187" s="156"/>
      <c r="U187" s="63"/>
      <c r="V187" s="157"/>
      <c r="W187" s="29"/>
      <c r="X187" s="157"/>
      <c r="Y187" s="27"/>
    </row>
    <row r="188" spans="1:25" ht="15" hidden="1">
      <c r="A188" s="27"/>
      <c r="B188" s="149"/>
      <c r="C188" s="221"/>
      <c r="D188" s="149"/>
      <c r="E188" s="151"/>
      <c r="F188" s="152"/>
      <c r="G188" s="151"/>
      <c r="H188" s="30"/>
      <c r="I188" s="153"/>
      <c r="J188" s="30"/>
      <c r="K188" s="154"/>
      <c r="L188" s="29"/>
      <c r="M188" s="152"/>
      <c r="N188" s="154"/>
      <c r="O188" s="155"/>
      <c r="P188" s="29"/>
      <c r="Q188" s="155"/>
      <c r="R188" s="156"/>
      <c r="S188" s="153"/>
      <c r="T188" s="156"/>
      <c r="U188" s="63"/>
      <c r="V188" s="157"/>
      <c r="W188" s="29"/>
      <c r="X188" s="157"/>
      <c r="Y188" s="27"/>
    </row>
    <row r="189" spans="1:25" ht="15" customHeight="1">
      <c r="A189" s="27"/>
      <c r="B189" s="149"/>
      <c r="C189" s="247" t="s">
        <v>18</v>
      </c>
      <c r="D189" s="248"/>
      <c r="E189" s="248"/>
      <c r="F189" s="249"/>
      <c r="G189" s="248"/>
      <c r="H189" s="248"/>
      <c r="I189" s="250"/>
      <c r="J189" s="248"/>
      <c r="K189" s="248"/>
      <c r="L189" s="251"/>
      <c r="M189" s="249"/>
      <c r="N189" s="248"/>
      <c r="O189" s="248"/>
      <c r="P189" s="251"/>
      <c r="Q189" s="248"/>
      <c r="R189" s="248"/>
      <c r="S189" s="250"/>
      <c r="T189" s="156"/>
      <c r="U189" s="63"/>
      <c r="V189" s="157"/>
      <c r="W189" s="29"/>
      <c r="X189" s="157"/>
      <c r="Y189" s="27"/>
    </row>
    <row r="190" spans="1:25" ht="15" customHeight="1">
      <c r="A190" s="27"/>
      <c r="B190" s="149"/>
      <c r="C190" s="252" t="s">
        <v>17</v>
      </c>
      <c r="D190" s="253"/>
      <c r="E190" s="253"/>
      <c r="F190" s="254"/>
      <c r="G190" s="253"/>
      <c r="H190" s="253"/>
      <c r="I190" s="255"/>
      <c r="J190" s="253"/>
      <c r="K190" s="253"/>
      <c r="L190" s="51"/>
      <c r="M190" s="254"/>
      <c r="N190" s="253"/>
      <c r="O190" s="253"/>
      <c r="P190" s="51"/>
      <c r="Q190" s="253"/>
      <c r="R190" s="253"/>
      <c r="S190" s="255"/>
      <c r="T190" s="156"/>
      <c r="U190" s="63"/>
      <c r="V190" s="157"/>
      <c r="W190" s="29"/>
      <c r="X190" s="157"/>
      <c r="Y190" s="27"/>
    </row>
    <row r="191" spans="1:25" ht="15" customHeight="1">
      <c r="A191" s="27"/>
      <c r="B191" s="149"/>
      <c r="C191" s="221"/>
      <c r="D191" s="149"/>
      <c r="E191" s="151"/>
      <c r="F191" s="152"/>
      <c r="G191" s="151"/>
      <c r="H191" s="30"/>
      <c r="I191" s="153"/>
      <c r="J191" s="30"/>
      <c r="K191" s="154"/>
      <c r="L191" s="29"/>
      <c r="M191" s="152"/>
      <c r="N191" s="154"/>
      <c r="O191" s="155"/>
      <c r="P191" s="29"/>
      <c r="Q191" s="155"/>
      <c r="R191" s="156"/>
      <c r="S191" s="153"/>
      <c r="T191" s="156"/>
      <c r="U191" s="63"/>
      <c r="V191" s="157"/>
      <c r="W191" s="29"/>
      <c r="X191" s="157"/>
      <c r="Y191" s="27"/>
    </row>
    <row r="192" spans="1:25" ht="15" customHeight="1">
      <c r="A192" s="27"/>
      <c r="B192" s="149"/>
      <c r="C192" s="197"/>
      <c r="D192" s="149"/>
      <c r="E192" s="151"/>
      <c r="F192" s="152"/>
      <c r="G192" s="151"/>
      <c r="H192" s="30"/>
      <c r="I192" s="153"/>
      <c r="J192" s="30"/>
      <c r="K192" s="154"/>
      <c r="L192" s="29"/>
      <c r="M192" s="152"/>
      <c r="N192" s="154"/>
      <c r="O192" s="155"/>
      <c r="P192" s="29"/>
      <c r="Q192" s="155"/>
      <c r="R192" s="156"/>
      <c r="S192" s="153"/>
      <c r="T192" s="156"/>
      <c r="U192" s="63"/>
      <c r="V192" s="157"/>
      <c r="W192" s="29"/>
      <c r="X192" s="157"/>
      <c r="Y192" s="27"/>
    </row>
    <row r="193" spans="1:25" ht="15" hidden="1">
      <c r="A193" s="27"/>
      <c r="B193" s="149"/>
      <c r="C193" s="196"/>
      <c r="D193" s="149"/>
      <c r="E193" s="151"/>
      <c r="F193" s="152"/>
      <c r="G193" s="151"/>
      <c r="H193" s="30"/>
      <c r="I193" s="153"/>
      <c r="J193" s="30"/>
      <c r="K193" s="154"/>
      <c r="L193" s="29"/>
      <c r="M193" s="152"/>
      <c r="N193" s="154"/>
      <c r="O193" s="155"/>
      <c r="P193" s="29"/>
      <c r="Q193" s="155"/>
      <c r="R193" s="156"/>
      <c r="S193" s="153"/>
      <c r="T193" s="156"/>
      <c r="U193" s="63"/>
      <c r="V193" s="157"/>
      <c r="W193" s="29"/>
      <c r="X193" s="157"/>
      <c r="Y193" s="27"/>
    </row>
    <row r="194" spans="1:25" ht="37.5" customHeight="1">
      <c r="A194" s="27" t="s">
        <v>15</v>
      </c>
      <c r="B194" s="27" t="s">
        <v>15</v>
      </c>
      <c r="C194" s="27" t="s">
        <v>15</v>
      </c>
      <c r="D194" s="27" t="s">
        <v>15</v>
      </c>
      <c r="E194" s="27" t="s">
        <v>15</v>
      </c>
      <c r="F194" s="27" t="s">
        <v>15</v>
      </c>
      <c r="G194" s="27" t="s">
        <v>15</v>
      </c>
      <c r="H194" s="27" t="s">
        <v>15</v>
      </c>
      <c r="I194" s="27" t="s">
        <v>15</v>
      </c>
      <c r="J194" s="27" t="s">
        <v>15</v>
      </c>
      <c r="K194" s="27" t="s">
        <v>15</v>
      </c>
      <c r="L194" s="27" t="s">
        <v>15</v>
      </c>
      <c r="M194" s="27" t="s">
        <v>15</v>
      </c>
      <c r="N194" s="27" t="s">
        <v>15</v>
      </c>
      <c r="O194" s="27" t="s">
        <v>15</v>
      </c>
      <c r="P194" s="27" t="s">
        <v>15</v>
      </c>
      <c r="Q194" s="27" t="s">
        <v>15</v>
      </c>
      <c r="R194" s="27" t="s">
        <v>15</v>
      </c>
      <c r="S194" s="27" t="s">
        <v>15</v>
      </c>
      <c r="T194" s="27" t="s">
        <v>15</v>
      </c>
      <c r="U194" s="27" t="s">
        <v>15</v>
      </c>
      <c r="V194" s="27" t="s">
        <v>15</v>
      </c>
      <c r="W194" s="27" t="s">
        <v>15</v>
      </c>
      <c r="X194" s="27" t="s">
        <v>15</v>
      </c>
      <c r="Y194" s="27" t="s">
        <v>15</v>
      </c>
    </row>
  </sheetData>
  <sheetProtection password="CB24" sheet="1" objects="1" scenarios="1"/>
  <mergeCells count="48">
    <mergeCell ref="A1:Y1"/>
    <mergeCell ref="A194:Y194"/>
    <mergeCell ref="C3:S3"/>
    <mergeCell ref="C7:S7"/>
    <mergeCell ref="C8:S8"/>
    <mergeCell ref="C9:S9"/>
    <mergeCell ref="C11:S11"/>
    <mergeCell ref="L22:M22"/>
    <mergeCell ref="L23:M23"/>
    <mergeCell ref="L24:M24"/>
    <mergeCell ref="L29:M29"/>
    <mergeCell ref="C39:S39"/>
    <mergeCell ref="C40:S40"/>
    <mergeCell ref="L46:M46"/>
    <mergeCell ref="L47:M47"/>
    <mergeCell ref="L53:M53"/>
    <mergeCell ref="L54:M54"/>
    <mergeCell ref="L60:M60"/>
    <mergeCell ref="L61:M61"/>
    <mergeCell ref="L66:M66"/>
    <mergeCell ref="L78:M78"/>
    <mergeCell ref="C88:S88"/>
    <mergeCell ref="C89:S89"/>
    <mergeCell ref="L95:M95"/>
    <mergeCell ref="L96:M96"/>
    <mergeCell ref="L102:M102"/>
    <mergeCell ref="L103:M103"/>
    <mergeCell ref="L109:M109"/>
    <mergeCell ref="L110:M110"/>
    <mergeCell ref="L116:M116"/>
    <mergeCell ref="L117:M117"/>
    <mergeCell ref="L123:M123"/>
    <mergeCell ref="L124:M124"/>
    <mergeCell ref="L129:M129"/>
    <mergeCell ref="C139:S139"/>
    <mergeCell ref="C140:S140"/>
    <mergeCell ref="C141:S141"/>
    <mergeCell ref="L158:M158"/>
    <mergeCell ref="L159:M159"/>
    <mergeCell ref="L160:M160"/>
    <mergeCell ref="L161:M161"/>
    <mergeCell ref="L162:M162"/>
    <mergeCell ref="L163:M163"/>
    <mergeCell ref="L164:M164"/>
    <mergeCell ref="L167:M167"/>
    <mergeCell ref="L179:M179"/>
    <mergeCell ref="C189:S189"/>
    <mergeCell ref="C190:S190"/>
  </mergeCells>
  <conditionalFormatting sqref="A1:Y1">
    <cfRule type="cellIs" priority="1" dxfId="0" operator="notEqual" stopIfTrue="1">
      <formula>""</formula>
    </cfRule>
  </conditionalFormatting>
  <conditionalFormatting sqref="P10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22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2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24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2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45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46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47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52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53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54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59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60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6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66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conditionalFormatting sqref="P78">
    <cfRule type="cellIs" priority="62" dxfId="1" operator="equal" stopIfTrue="1">
      <formula>"Fail"</formula>
    </cfRule>
    <cfRule type="cellIs" priority="63" dxfId="2" operator="equal" stopIfTrue="1">
      <formula>"Pass"</formula>
    </cfRule>
    <cfRule type="cellIs" priority="64" dxfId="3" operator="equal" stopIfTrue="1">
      <formula>"PassBecauseBlankAllowed"</formula>
    </cfRule>
    <cfRule type="cellIs" priority="65" dxfId="4" operator="equal" stopIfTrue="1">
      <formula>"PassBecauseNoConstraints"</formula>
    </cfRule>
  </conditionalFormatting>
  <conditionalFormatting sqref="P94">
    <cfRule type="cellIs" priority="66" dxfId="1" operator="equal" stopIfTrue="1">
      <formula>"Fail"</formula>
    </cfRule>
    <cfRule type="cellIs" priority="67" dxfId="2" operator="equal" stopIfTrue="1">
      <formula>"Pass"</formula>
    </cfRule>
    <cfRule type="cellIs" priority="68" dxfId="3" operator="equal" stopIfTrue="1">
      <formula>"PassBecauseBlankAllowed"</formula>
    </cfRule>
    <cfRule type="cellIs" priority="69" dxfId="4" operator="equal" stopIfTrue="1">
      <formula>"PassBecauseNoConstraints"</formula>
    </cfRule>
  </conditionalFormatting>
  <conditionalFormatting sqref="P95">
    <cfRule type="cellIs" priority="70" dxfId="1" operator="equal" stopIfTrue="1">
      <formula>"Fail"</formula>
    </cfRule>
    <cfRule type="cellIs" priority="71" dxfId="2" operator="equal" stopIfTrue="1">
      <formula>"Pass"</formula>
    </cfRule>
    <cfRule type="cellIs" priority="72" dxfId="3" operator="equal" stopIfTrue="1">
      <formula>"PassBecauseBlankAllowed"</formula>
    </cfRule>
    <cfRule type="cellIs" priority="73" dxfId="4" operator="equal" stopIfTrue="1">
      <formula>"PassBecauseNoConstraints"</formula>
    </cfRule>
  </conditionalFormatting>
  <conditionalFormatting sqref="P96">
    <cfRule type="cellIs" priority="74" dxfId="1" operator="equal" stopIfTrue="1">
      <formula>"Fail"</formula>
    </cfRule>
    <cfRule type="cellIs" priority="75" dxfId="2" operator="equal" stopIfTrue="1">
      <formula>"Pass"</formula>
    </cfRule>
    <cfRule type="cellIs" priority="76" dxfId="3" operator="equal" stopIfTrue="1">
      <formula>"PassBecauseBlankAllowed"</formula>
    </cfRule>
    <cfRule type="cellIs" priority="77" dxfId="4" operator="equal" stopIfTrue="1">
      <formula>"PassBecauseNoConstraints"</formula>
    </cfRule>
  </conditionalFormatting>
  <conditionalFormatting sqref="P101">
    <cfRule type="cellIs" priority="78" dxfId="1" operator="equal" stopIfTrue="1">
      <formula>"Fail"</formula>
    </cfRule>
    <cfRule type="cellIs" priority="79" dxfId="2" operator="equal" stopIfTrue="1">
      <formula>"Pass"</formula>
    </cfRule>
    <cfRule type="cellIs" priority="80" dxfId="3" operator="equal" stopIfTrue="1">
      <formula>"PassBecauseBlankAllowed"</formula>
    </cfRule>
    <cfRule type="cellIs" priority="81" dxfId="4" operator="equal" stopIfTrue="1">
      <formula>"PassBecauseNoConstraints"</formula>
    </cfRule>
  </conditionalFormatting>
  <conditionalFormatting sqref="P102">
    <cfRule type="cellIs" priority="82" dxfId="1" operator="equal" stopIfTrue="1">
      <formula>"Fail"</formula>
    </cfRule>
    <cfRule type="cellIs" priority="83" dxfId="2" operator="equal" stopIfTrue="1">
      <formula>"Pass"</formula>
    </cfRule>
    <cfRule type="cellIs" priority="84" dxfId="3" operator="equal" stopIfTrue="1">
      <formula>"PassBecauseBlankAllowed"</formula>
    </cfRule>
    <cfRule type="cellIs" priority="85" dxfId="4" operator="equal" stopIfTrue="1">
      <formula>"PassBecauseNoConstraints"</formula>
    </cfRule>
  </conditionalFormatting>
  <conditionalFormatting sqref="P103">
    <cfRule type="cellIs" priority="86" dxfId="1" operator="equal" stopIfTrue="1">
      <formula>"Fail"</formula>
    </cfRule>
    <cfRule type="cellIs" priority="87" dxfId="2" operator="equal" stopIfTrue="1">
      <formula>"Pass"</formula>
    </cfRule>
    <cfRule type="cellIs" priority="88" dxfId="3" operator="equal" stopIfTrue="1">
      <formula>"PassBecauseBlankAllowed"</formula>
    </cfRule>
    <cfRule type="cellIs" priority="89" dxfId="4" operator="equal" stopIfTrue="1">
      <formula>"PassBecauseNoConstraints"</formula>
    </cfRule>
  </conditionalFormatting>
  <conditionalFormatting sqref="P108">
    <cfRule type="cellIs" priority="90" dxfId="1" operator="equal" stopIfTrue="1">
      <formula>"Fail"</formula>
    </cfRule>
    <cfRule type="cellIs" priority="91" dxfId="2" operator="equal" stopIfTrue="1">
      <formula>"Pass"</formula>
    </cfRule>
    <cfRule type="cellIs" priority="92" dxfId="3" operator="equal" stopIfTrue="1">
      <formula>"PassBecauseBlankAllowed"</formula>
    </cfRule>
    <cfRule type="cellIs" priority="93" dxfId="4" operator="equal" stopIfTrue="1">
      <formula>"PassBecauseNoConstraints"</formula>
    </cfRule>
  </conditionalFormatting>
  <conditionalFormatting sqref="P109">
    <cfRule type="cellIs" priority="94" dxfId="1" operator="equal" stopIfTrue="1">
      <formula>"Fail"</formula>
    </cfRule>
    <cfRule type="cellIs" priority="95" dxfId="2" operator="equal" stopIfTrue="1">
      <formula>"Pass"</formula>
    </cfRule>
    <cfRule type="cellIs" priority="96" dxfId="3" operator="equal" stopIfTrue="1">
      <formula>"PassBecauseBlankAllowed"</formula>
    </cfRule>
    <cfRule type="cellIs" priority="97" dxfId="4" operator="equal" stopIfTrue="1">
      <formula>"PassBecauseNoConstraints"</formula>
    </cfRule>
  </conditionalFormatting>
  <conditionalFormatting sqref="P110">
    <cfRule type="cellIs" priority="98" dxfId="1" operator="equal" stopIfTrue="1">
      <formula>"Fail"</formula>
    </cfRule>
    <cfRule type="cellIs" priority="99" dxfId="2" operator="equal" stopIfTrue="1">
      <formula>"Pass"</formula>
    </cfRule>
    <cfRule type="cellIs" priority="100" dxfId="3" operator="equal" stopIfTrue="1">
      <formula>"PassBecauseBlankAllowed"</formula>
    </cfRule>
    <cfRule type="cellIs" priority="101" dxfId="4" operator="equal" stopIfTrue="1">
      <formula>"PassBecauseNoConstraints"</formula>
    </cfRule>
  </conditionalFormatting>
  <conditionalFormatting sqref="P115">
    <cfRule type="cellIs" priority="102" dxfId="1" operator="equal" stopIfTrue="1">
      <formula>"Fail"</formula>
    </cfRule>
    <cfRule type="cellIs" priority="103" dxfId="2" operator="equal" stopIfTrue="1">
      <formula>"Pass"</formula>
    </cfRule>
    <cfRule type="cellIs" priority="104" dxfId="3" operator="equal" stopIfTrue="1">
      <formula>"PassBecauseBlankAllowed"</formula>
    </cfRule>
    <cfRule type="cellIs" priority="105" dxfId="4" operator="equal" stopIfTrue="1">
      <formula>"PassBecauseNoConstraints"</formula>
    </cfRule>
  </conditionalFormatting>
  <conditionalFormatting sqref="P116">
    <cfRule type="cellIs" priority="106" dxfId="1" operator="equal" stopIfTrue="1">
      <formula>"Fail"</formula>
    </cfRule>
    <cfRule type="cellIs" priority="107" dxfId="2" operator="equal" stopIfTrue="1">
      <formula>"Pass"</formula>
    </cfRule>
    <cfRule type="cellIs" priority="108" dxfId="3" operator="equal" stopIfTrue="1">
      <formula>"PassBecauseBlankAllowed"</formula>
    </cfRule>
    <cfRule type="cellIs" priority="109" dxfId="4" operator="equal" stopIfTrue="1">
      <formula>"PassBecauseNoConstraints"</formula>
    </cfRule>
  </conditionalFormatting>
  <conditionalFormatting sqref="P117">
    <cfRule type="cellIs" priority="110" dxfId="1" operator="equal" stopIfTrue="1">
      <formula>"Fail"</formula>
    </cfRule>
    <cfRule type="cellIs" priority="111" dxfId="2" operator="equal" stopIfTrue="1">
      <formula>"Pass"</formula>
    </cfRule>
    <cfRule type="cellIs" priority="112" dxfId="3" operator="equal" stopIfTrue="1">
      <formula>"PassBecauseBlankAllowed"</formula>
    </cfRule>
    <cfRule type="cellIs" priority="113" dxfId="4" operator="equal" stopIfTrue="1">
      <formula>"PassBecauseNoConstraints"</formula>
    </cfRule>
  </conditionalFormatting>
  <conditionalFormatting sqref="P122">
    <cfRule type="cellIs" priority="114" dxfId="1" operator="equal" stopIfTrue="1">
      <formula>"Fail"</formula>
    </cfRule>
    <cfRule type="cellIs" priority="115" dxfId="2" operator="equal" stopIfTrue="1">
      <formula>"Pass"</formula>
    </cfRule>
    <cfRule type="cellIs" priority="116" dxfId="3" operator="equal" stopIfTrue="1">
      <formula>"PassBecauseBlankAllowed"</formula>
    </cfRule>
    <cfRule type="cellIs" priority="117" dxfId="4" operator="equal" stopIfTrue="1">
      <formula>"PassBecauseNoConstraints"</formula>
    </cfRule>
  </conditionalFormatting>
  <conditionalFormatting sqref="P123">
    <cfRule type="cellIs" priority="118" dxfId="1" operator="equal" stopIfTrue="1">
      <formula>"Fail"</formula>
    </cfRule>
    <cfRule type="cellIs" priority="119" dxfId="2" operator="equal" stopIfTrue="1">
      <formula>"Pass"</formula>
    </cfRule>
    <cfRule type="cellIs" priority="120" dxfId="3" operator="equal" stopIfTrue="1">
      <formula>"PassBecauseBlankAllowed"</formula>
    </cfRule>
    <cfRule type="cellIs" priority="121" dxfId="4" operator="equal" stopIfTrue="1">
      <formula>"PassBecauseNoConstraints"</formula>
    </cfRule>
  </conditionalFormatting>
  <conditionalFormatting sqref="P124">
    <cfRule type="cellIs" priority="122" dxfId="1" operator="equal" stopIfTrue="1">
      <formula>"Fail"</formula>
    </cfRule>
    <cfRule type="cellIs" priority="123" dxfId="2" operator="equal" stopIfTrue="1">
      <formula>"Pass"</formula>
    </cfRule>
    <cfRule type="cellIs" priority="124" dxfId="3" operator="equal" stopIfTrue="1">
      <formula>"PassBecauseBlankAllowed"</formula>
    </cfRule>
    <cfRule type="cellIs" priority="125" dxfId="4" operator="equal" stopIfTrue="1">
      <formula>"PassBecauseNoConstraints"</formula>
    </cfRule>
  </conditionalFormatting>
  <conditionalFormatting sqref="P129">
    <cfRule type="cellIs" priority="126" dxfId="1" operator="equal" stopIfTrue="1">
      <formula>"Fail"</formula>
    </cfRule>
    <cfRule type="cellIs" priority="127" dxfId="2" operator="equal" stopIfTrue="1">
      <formula>"Pass"</formula>
    </cfRule>
    <cfRule type="cellIs" priority="128" dxfId="3" operator="equal" stopIfTrue="1">
      <formula>"PassBecauseBlankAllowed"</formula>
    </cfRule>
    <cfRule type="cellIs" priority="129" dxfId="4" operator="equal" stopIfTrue="1">
      <formula>"PassBecauseNoConstraints"</formula>
    </cfRule>
  </conditionalFormatting>
  <conditionalFormatting sqref="P146">
    <cfRule type="cellIs" priority="130" dxfId="1" operator="equal" stopIfTrue="1">
      <formula>"Fail"</formula>
    </cfRule>
    <cfRule type="cellIs" priority="131" dxfId="2" operator="equal" stopIfTrue="1">
      <formula>"Pass"</formula>
    </cfRule>
    <cfRule type="cellIs" priority="132" dxfId="3" operator="equal" stopIfTrue="1">
      <formula>"PassBecauseBlankAllowed"</formula>
    </cfRule>
    <cfRule type="cellIs" priority="133" dxfId="4" operator="equal" stopIfTrue="1">
      <formula>"PassBecauseNoConstraints"</formula>
    </cfRule>
  </conditionalFormatting>
  <conditionalFormatting sqref="P147">
    <cfRule type="cellIs" priority="134" dxfId="1" operator="equal" stopIfTrue="1">
      <formula>"Fail"</formula>
    </cfRule>
    <cfRule type="cellIs" priority="135" dxfId="2" operator="equal" stopIfTrue="1">
      <formula>"Pass"</formula>
    </cfRule>
    <cfRule type="cellIs" priority="136" dxfId="3" operator="equal" stopIfTrue="1">
      <formula>"PassBecauseBlankAllowed"</formula>
    </cfRule>
    <cfRule type="cellIs" priority="137" dxfId="4" operator="equal" stopIfTrue="1">
      <formula>"PassBecauseNoConstraints"</formula>
    </cfRule>
  </conditionalFormatting>
  <conditionalFormatting sqref="P150">
    <cfRule type="cellIs" priority="138" dxfId="1" operator="equal" stopIfTrue="1">
      <formula>"Fail"</formula>
    </cfRule>
    <cfRule type="cellIs" priority="139" dxfId="2" operator="equal" stopIfTrue="1">
      <formula>"Pass"</formula>
    </cfRule>
    <cfRule type="cellIs" priority="140" dxfId="3" operator="equal" stopIfTrue="1">
      <formula>"PassBecauseBlankAllowed"</formula>
    </cfRule>
    <cfRule type="cellIs" priority="141" dxfId="4" operator="equal" stopIfTrue="1">
      <formula>"PassBecauseNoConstraints"</formula>
    </cfRule>
  </conditionalFormatting>
  <conditionalFormatting sqref="P158">
    <cfRule type="cellIs" priority="142" dxfId="1" operator="equal" stopIfTrue="1">
      <formula>"Fail"</formula>
    </cfRule>
    <cfRule type="cellIs" priority="143" dxfId="2" operator="equal" stopIfTrue="1">
      <formula>"Pass"</formula>
    </cfRule>
    <cfRule type="cellIs" priority="144" dxfId="3" operator="equal" stopIfTrue="1">
      <formula>"PassBecauseBlankAllowed"</formula>
    </cfRule>
    <cfRule type="cellIs" priority="145" dxfId="4" operator="equal" stopIfTrue="1">
      <formula>"PassBecauseNoConstraints"</formula>
    </cfRule>
  </conditionalFormatting>
  <conditionalFormatting sqref="P159">
    <cfRule type="cellIs" priority="146" dxfId="1" operator="equal" stopIfTrue="1">
      <formula>"Fail"</formula>
    </cfRule>
    <cfRule type="cellIs" priority="147" dxfId="2" operator="equal" stopIfTrue="1">
      <formula>"Pass"</formula>
    </cfRule>
    <cfRule type="cellIs" priority="148" dxfId="3" operator="equal" stopIfTrue="1">
      <formula>"PassBecauseBlankAllowed"</formula>
    </cfRule>
    <cfRule type="cellIs" priority="149" dxfId="4" operator="equal" stopIfTrue="1">
      <formula>"PassBecauseNoConstraints"</formula>
    </cfRule>
  </conditionalFormatting>
  <conditionalFormatting sqref="P160">
    <cfRule type="cellIs" priority="150" dxfId="1" operator="equal" stopIfTrue="1">
      <formula>"Fail"</formula>
    </cfRule>
    <cfRule type="cellIs" priority="151" dxfId="2" operator="equal" stopIfTrue="1">
      <formula>"Pass"</formula>
    </cfRule>
    <cfRule type="cellIs" priority="152" dxfId="3" operator="equal" stopIfTrue="1">
      <formula>"PassBecauseBlankAllowed"</formula>
    </cfRule>
    <cfRule type="cellIs" priority="153" dxfId="4" operator="equal" stopIfTrue="1">
      <formula>"PassBecauseNoConstraints"</formula>
    </cfRule>
  </conditionalFormatting>
  <conditionalFormatting sqref="P161">
    <cfRule type="cellIs" priority="154" dxfId="1" operator="equal" stopIfTrue="1">
      <formula>"Fail"</formula>
    </cfRule>
    <cfRule type="cellIs" priority="155" dxfId="2" operator="equal" stopIfTrue="1">
      <formula>"Pass"</formula>
    </cfRule>
    <cfRule type="cellIs" priority="156" dxfId="3" operator="equal" stopIfTrue="1">
      <formula>"PassBecauseBlankAllowed"</formula>
    </cfRule>
    <cfRule type="cellIs" priority="157" dxfId="4" operator="equal" stopIfTrue="1">
      <formula>"PassBecauseNoConstraints"</formula>
    </cfRule>
  </conditionalFormatting>
  <conditionalFormatting sqref="P162">
    <cfRule type="cellIs" priority="158" dxfId="1" operator="equal" stopIfTrue="1">
      <formula>"Fail"</formula>
    </cfRule>
    <cfRule type="cellIs" priority="159" dxfId="2" operator="equal" stopIfTrue="1">
      <formula>"Pass"</formula>
    </cfRule>
    <cfRule type="cellIs" priority="160" dxfId="3" operator="equal" stopIfTrue="1">
      <formula>"PassBecauseBlankAllowed"</formula>
    </cfRule>
    <cfRule type="cellIs" priority="161" dxfId="4" operator="equal" stopIfTrue="1">
      <formula>"PassBecauseNoConstraints"</formula>
    </cfRule>
  </conditionalFormatting>
  <conditionalFormatting sqref="P163">
    <cfRule type="cellIs" priority="162" dxfId="1" operator="equal" stopIfTrue="1">
      <formula>"Fail"</formula>
    </cfRule>
    <cfRule type="cellIs" priority="163" dxfId="2" operator="equal" stopIfTrue="1">
      <formula>"Pass"</formula>
    </cfRule>
    <cfRule type="cellIs" priority="164" dxfId="3" operator="equal" stopIfTrue="1">
      <formula>"PassBecauseBlankAllowed"</formula>
    </cfRule>
    <cfRule type="cellIs" priority="165" dxfId="4" operator="equal" stopIfTrue="1">
      <formula>"PassBecauseNoConstraints"</formula>
    </cfRule>
  </conditionalFormatting>
  <conditionalFormatting sqref="P164">
    <cfRule type="cellIs" priority="166" dxfId="1" operator="equal" stopIfTrue="1">
      <formula>"Fail"</formula>
    </cfRule>
    <cfRule type="cellIs" priority="167" dxfId="2" operator="equal" stopIfTrue="1">
      <formula>"Pass"</formula>
    </cfRule>
    <cfRule type="cellIs" priority="168" dxfId="3" operator="equal" stopIfTrue="1">
      <formula>"PassBecauseBlankAllowed"</formula>
    </cfRule>
    <cfRule type="cellIs" priority="169" dxfId="4" operator="equal" stopIfTrue="1">
      <formula>"PassBecauseNoConstraints"</formula>
    </cfRule>
  </conditionalFormatting>
  <conditionalFormatting sqref="P167">
    <cfRule type="cellIs" priority="170" dxfId="1" operator="equal" stopIfTrue="1">
      <formula>"Fail"</formula>
    </cfRule>
    <cfRule type="cellIs" priority="171" dxfId="2" operator="equal" stopIfTrue="1">
      <formula>"Pass"</formula>
    </cfRule>
    <cfRule type="cellIs" priority="172" dxfId="3" operator="equal" stopIfTrue="1">
      <formula>"PassBecauseBlankAllowed"</formula>
    </cfRule>
    <cfRule type="cellIs" priority="173" dxfId="4" operator="equal" stopIfTrue="1">
      <formula>"PassBecauseNoConstraints"</formula>
    </cfRule>
  </conditionalFormatting>
  <conditionalFormatting sqref="P179">
    <cfRule type="cellIs" priority="174" dxfId="1" operator="equal" stopIfTrue="1">
      <formula>"Fail"</formula>
    </cfRule>
    <cfRule type="cellIs" priority="175" dxfId="2" operator="equal" stopIfTrue="1">
      <formula>"Pass"</formula>
    </cfRule>
    <cfRule type="cellIs" priority="176" dxfId="3" operator="equal" stopIfTrue="1">
      <formula>"PassBecauseBlankAllowed"</formula>
    </cfRule>
    <cfRule type="cellIs" priority="177" dxfId="4" operator="equal" stopIfTrue="1">
      <formula>"PassBecauseNoConstraints"</formula>
    </cfRule>
  </conditionalFormatting>
  <dataValidations count="43">
    <dataValidation type="decimal" operator="notEqual" allowBlank="1" showErrorMessage="1" errorTitle="Oops!" error="Please enter a number." sqref="I22">
      <formula1>-999999999999</formula1>
    </dataValidation>
    <dataValidation type="decimal" operator="notEqual" allowBlank="1" showErrorMessage="1" errorTitle="Oops!" error="Please enter a number." sqref="I23">
      <formula1>-999999999999</formula1>
    </dataValidation>
    <dataValidation type="decimal" operator="notEqual" allowBlank="1" showErrorMessage="1" errorTitle="Oops!" error="Please enter a number." sqref="I24">
      <formula1>-999999999999</formula1>
    </dataValidation>
    <dataValidation type="decimal" operator="notEqual" allowBlank="1" showErrorMessage="1" errorTitle="Oops!" error="Please enter a number." sqref="I29">
      <formula1>-999999999999</formula1>
    </dataValidation>
    <dataValidation type="list" allowBlank="1" showErrorMessage="1" errorTitle="Oops!" error="Please select a value from the drop-down." sqref="I45">
      <formula1>'Inputs-Lists'!$A$1:$A$3</formula1>
    </dataValidation>
    <dataValidation type="decimal" operator="notEqual" allowBlank="1" showErrorMessage="1" errorTitle="Oops!" error="Please enter a number." sqref="I46">
      <formula1>-999999999999</formula1>
    </dataValidation>
    <dataValidation type="decimal" operator="notEqual" allowBlank="1" showErrorMessage="1" errorTitle="Oops!" error="Please enter a number." sqref="I47">
      <formula1>-999999999999</formula1>
    </dataValidation>
    <dataValidation type="list" allowBlank="1" showErrorMessage="1" errorTitle="Oops!" error="Please select a value from the drop-down." sqref="I52">
      <formula1>'Inputs-Lists'!$B$1:$B$3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list" allowBlank="1" showErrorMessage="1" errorTitle="Oops!" error="Please select a value from the drop-down." sqref="I59">
      <formula1>'Inputs-Lists'!$C$1:$C$3</formula1>
    </dataValidation>
    <dataValidation type="decimal" operator="notEqual" allowBlank="1" showErrorMessage="1" errorTitle="Oops!" error="Please enter a number." sqref="I60">
      <formula1>-999999999999</formula1>
    </dataValidation>
    <dataValidation type="decimal" operator="notEqual" allowBlank="1" showErrorMessage="1" errorTitle="Oops!" error="Please enter a number." sqref="I61">
      <formula1>-999999999999</formula1>
    </dataValidation>
    <dataValidation type="decimal" operator="notEqual" allowBlank="1" showErrorMessage="1" errorTitle="Oops!" error="Please enter a number." sqref="I66">
      <formula1>-999999999999</formula1>
    </dataValidation>
    <dataValidation type="decimal" operator="notEqual" allowBlank="1" showErrorMessage="1" errorTitle="Oops!" error="Please enter a number." sqref="I78">
      <formula1>-999999999999</formula1>
    </dataValidation>
    <dataValidation type="list" allowBlank="1" showErrorMessage="1" errorTitle="Oops!" error="Please select a value from the drop-down." sqref="I94">
      <formula1>'Inputs-Lists'!$D$1:$D$3</formula1>
    </dataValidation>
    <dataValidation type="decimal" operator="notEqual" allowBlank="1" showErrorMessage="1" errorTitle="Oops!" error="Please enter a number." sqref="I95">
      <formula1>-999999999999</formula1>
    </dataValidation>
    <dataValidation type="decimal" operator="notEqual" allowBlank="1" showErrorMessage="1" errorTitle="Oops!" error="Please enter a number." sqref="I96">
      <formula1>-999999999999</formula1>
    </dataValidation>
    <dataValidation type="list" allowBlank="1" showErrorMessage="1" errorTitle="Oops!" error="Please select a value from the drop-down." sqref="I101">
      <formula1>'Inputs-Lists'!$E$1:$E$3</formula1>
    </dataValidation>
    <dataValidation type="decimal" operator="notEqual" allowBlank="1" showErrorMessage="1" errorTitle="Oops!" error="Please enter a number." sqref="I102">
      <formula1>-999999999999</formula1>
    </dataValidation>
    <dataValidation type="decimal" operator="notEqual" allowBlank="1" showErrorMessage="1" errorTitle="Oops!" error="Please enter a number." sqref="I103">
      <formula1>-999999999999</formula1>
    </dataValidation>
    <dataValidation type="list" allowBlank="1" showErrorMessage="1" errorTitle="Oops!" error="Please select a value from the drop-down." sqref="I108">
      <formula1>'Inputs-Lists'!$F$1:$F$3</formula1>
    </dataValidation>
    <dataValidation type="decimal" operator="notEqual" allowBlank="1" showErrorMessage="1" errorTitle="Oops!" error="Please enter a number." sqref="I109">
      <formula1>-999999999999</formula1>
    </dataValidation>
    <dataValidation type="decimal" operator="notEqual" allowBlank="1" showErrorMessage="1" errorTitle="Oops!" error="Please enter a number." sqref="I110">
      <formula1>-999999999999</formula1>
    </dataValidation>
    <dataValidation type="list" allowBlank="1" showErrorMessage="1" errorTitle="Oops!" error="Please select a value from the drop-down." sqref="I115">
      <formula1>'Inputs-Lists'!$G$1:$G$3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17">
      <formula1>-999999999999</formula1>
    </dataValidation>
    <dataValidation type="list" allowBlank="1" showErrorMessage="1" errorTitle="Oops!" error="Please select a value from the drop-down." sqref="I122">
      <formula1>'Inputs-Lists'!$H$1:$H$3</formula1>
    </dataValidation>
    <dataValidation type="decimal" operator="notEqual" allowBlank="1" showErrorMessage="1" errorTitle="Oops!" error="Please enter a number." sqref="I123">
      <formula1>-999999999999</formula1>
    </dataValidation>
    <dataValidation type="decimal" operator="notEqual" allowBlank="1" showErrorMessage="1" errorTitle="Oops!" error="Please enter a number." sqref="I124">
      <formula1>-999999999999</formula1>
    </dataValidation>
    <dataValidation type="decimal" operator="notEqual" allowBlank="1" showErrorMessage="1" errorTitle="Oops!" error="Please enter a number." sqref="I129">
      <formula1>-999999999999</formula1>
    </dataValidation>
    <dataValidation type="list" allowBlank="1" showErrorMessage="1" errorTitle="Oops!" error="Please select a value from the drop-down." sqref="I146">
      <formula1>'Inputs-Lists'!$I$1:$I$3</formula1>
    </dataValidation>
    <dataValidation type="list" allowBlank="1" showErrorMessage="1" errorTitle="Oops!" error="Please select a value from the drop-down." sqref="I147">
      <formula1>'Inputs-Lists'!$J$1:$J$3</formula1>
    </dataValidation>
    <dataValidation type="list" allowBlank="1" showErrorMessage="1" errorTitle="Oops!" error="Please select a value from the drop-down." sqref="I150">
      <formula1>'Inputs-Lists'!$K$1:$K$3</formula1>
    </dataValidation>
    <dataValidation type="decimal" operator="notEqual" allowBlank="1" showErrorMessage="1" errorTitle="Oops!" error="Please enter a number." sqref="I158">
      <formula1>-999999999999</formula1>
    </dataValidation>
    <dataValidation type="decimal" operator="notEqual" allowBlank="1" showErrorMessage="1" errorTitle="Oops!" error="Please enter a number." sqref="I159">
      <formula1>-999999999999</formula1>
    </dataValidation>
    <dataValidation type="decimal" operator="notEqual" allowBlank="1" showErrorMessage="1" errorTitle="Oops!" error="Please enter a number." sqref="I160">
      <formula1>-999999999999</formula1>
    </dataValidation>
    <dataValidation type="decimal" operator="notEqual" allowBlank="1" showErrorMessage="1" errorTitle="Oops!" error="Please enter a number." sqref="I161">
      <formula1>-999999999999</formula1>
    </dataValidation>
    <dataValidation type="decimal" operator="notEqual" allowBlank="1" showErrorMessage="1" errorTitle="Oops!" error="Please enter a number." sqref="I162">
      <formula1>-999999999999</formula1>
    </dataValidation>
    <dataValidation type="decimal" operator="notEqual" allowBlank="1" showErrorMessage="1" errorTitle="Oops!" error="Please enter a number." sqref="I163">
      <formula1>-999999999999</formula1>
    </dataValidation>
    <dataValidation type="decimal" operator="notEqual" allowBlank="1" showErrorMessage="1" errorTitle="Oops!" error="Please enter a number." sqref="I164">
      <formula1>-999999999999</formula1>
    </dataValidation>
    <dataValidation type="decimal" operator="notEqual" allowBlank="1" showErrorMessage="1" errorTitle="Oops!" error="Please enter a number." sqref="I167">
      <formula1>-999999999999</formula1>
    </dataValidation>
    <dataValidation type="decimal" operator="notEqual" allowBlank="1" showErrorMessage="1" errorTitle="Oops!" error="Please enter a number." sqref="I179">
      <formula1>-999999999999</formula1>
    </dataValidation>
  </dataValidations>
  <pageMargins left="0.75" right="0.75" top="1" bottom="1" header="0.5" footer="0.5"/>
  <pageSetup orientation="portrait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45"/>
  <sheetViews>
    <sheetView workbookViewId="0" topLeftCell="A1"/>
  </sheetViews>
  <sheetFormatPr defaultRowHeight="12.75"/>
  <sheetData>
    <row r="1" spans="1:2" ht="12.75">
      <c r="A1" t="s">
        <v>84</v>
      </c>
      <c r="B1">
        <f>IFERROR(INDEX({"f-2023-Q1,f-2023-Q1","f-2023-Q2,f-2023-Q2","f-2023-Q3,f-2023-Q3","f-2023-Q4,f-2023-Q4"},MATCH(Welcome!C14,{"FQ: Q1 2023","FQ: Q2 2023","FQ: Q3 2023","FQ: Q4 2023"},0)),"ERROR")</f>
      </c>
    </row>
    <row r="2" spans="1:8" ht="12.75">
      <c r="A2" t="s">
        <v>85</v>
      </c>
      <c r="B2" t="s">
        <v>86</v>
      </c>
      <c r="C2" t="s">
        <v>87</v>
      </c>
      <c r="D2" t="s">
        <v>88</v>
      </c>
      <c r="E2" t="s">
        <v>89</v>
      </c>
      <c r="F2" t="s">
        <v>90</v>
      </c>
      <c r="G2" t="s">
        <v>91</v>
      </c>
      <c r="H2" t="s">
        <v>92</v>
      </c>
    </row>
    <row r="3" spans="1:8" ht="12.75">
      <c r="A3" t="s">
        <v>93</v>
      </c>
      <c r="B3" t="s">
        <v>77</v>
      </c>
      <c r="C3">
        <f>IF(Inputs!I22="","",Inputs!I22)</f>
      </c>
      <c r="D3">
        <f>IF(Inputs!P22="Pass","Pass",IF(Inputs!P22="PassBecauseBlankAllowed","Pass",IF(Inputs!P22="PassBecauseNoConstraints","Pass","Fail")))</f>
      </c>
      <c r="E3" t="s">
        <v>94</v>
      </c>
      <c r="F3">
        <f>IF(FALSE,"Validation",IF(Inputs!I22="","Validation","Data"))</f>
      </c>
      <c r="G3">
        <f>Inputs!S22</f>
      </c>
    </row>
    <row r="4" spans="1:8" ht="12.75">
      <c r="A4" t="s">
        <v>95</v>
      </c>
      <c r="B4" t="s">
        <v>75</v>
      </c>
      <c r="C4">
        <f>IF(Inputs!I23="","",Inputs!I23)</f>
      </c>
      <c r="D4">
        <f>IF(Inputs!P23="Pass","Pass",IF(Inputs!P23="PassBecauseBlankAllowed","Pass",IF(Inputs!P23="PassBecauseNoConstraints","Pass","Fail")))</f>
      </c>
      <c r="E4" t="s">
        <v>94</v>
      </c>
      <c r="F4">
        <f>IF(FALSE,"Validation",IF(Inputs!I23="","Validation","Data"))</f>
      </c>
      <c r="G4">
        <f>Inputs!S23</f>
      </c>
    </row>
    <row r="5" spans="1:8" ht="12.75">
      <c r="A5" t="s">
        <v>96</v>
      </c>
      <c r="B5" t="s">
        <v>46</v>
      </c>
      <c r="C5">
        <f>IF(Inputs!I24="","",Inputs!I24)</f>
      </c>
      <c r="D5">
        <f>IF(Inputs!P24="Pass","Pass",IF(Inputs!P24="PassBecauseBlankAllowed","Pass",IF(Inputs!P24="PassBecauseNoConstraints","Pass","Fail")))</f>
      </c>
      <c r="E5" t="s">
        <v>94</v>
      </c>
      <c r="F5">
        <f>IF(FALSE,"Validation",IF(Inputs!I24="","Validation","Data"))</f>
      </c>
      <c r="G5">
        <f>Inputs!S24</f>
      </c>
    </row>
    <row r="6" spans="1:8" ht="12.75">
      <c r="B6" t="s">
        <v>45</v>
      </c>
      <c r="C6">
        <f>IF(Inputs!I29="","",Inputs!I29)</f>
      </c>
      <c r="D6">
        <f>IF(Inputs!P29="Pass","Pass",IF(Inputs!P29="PassBecauseBlankAllowed","Pass",IF(Inputs!P29="PassBecauseNoConstraints","Pass","Fail")))</f>
      </c>
      <c r="F6">
        <f>IF(TRUE,"Validation",IF(Inputs!I29="","Validation","Data"))</f>
      </c>
      <c r="G6">
        <f>Inputs!S29</f>
      </c>
      <c r="H6" t="s">
        <v>97</v>
      </c>
    </row>
    <row r="7" spans="1:8" ht="12.75">
      <c r="A7" t="s">
        <v>98</v>
      </c>
      <c r="B7" t="s">
        <v>72</v>
      </c>
      <c r="C7">
        <f>IF(Inputs!I45="","",IF(TEXT(Inputs!I45,"0")="yes",1,IF(TEXT(Inputs!I45,"0")="no",0,Inputs!I45)))</f>
      </c>
      <c r="D7">
        <f>IF(Inputs!P45="Pass","Pass",IF(Inputs!P45="PassBecauseBlankAllowed","Pass",IF(Inputs!P45="PassBecauseNoConstraints","Pass","Fail")))</f>
      </c>
      <c r="E7" t="s">
        <v>99</v>
      </c>
      <c r="F7">
        <f>IF(FALSE,"Validation",IF(Inputs!I45="","Validation","Data"))</f>
      </c>
      <c r="G7">
        <f>Inputs!S45</f>
      </c>
    </row>
    <row r="8" spans="1:8" ht="12.75">
      <c r="A8" t="s">
        <v>100</v>
      </c>
      <c r="B8" t="s">
        <v>71</v>
      </c>
      <c r="C8">
        <f>IF(Inputs!I46="","",Inputs!I46)</f>
      </c>
      <c r="D8">
        <f>IF(Inputs!P46="Pass","Pass",IF(Inputs!P46="PassBecauseBlankAllowed","Pass",IF(Inputs!P46="PassBecauseNoConstraints","Pass","Fail")))</f>
      </c>
      <c r="E8" t="s">
        <v>94</v>
      </c>
      <c r="F8">
        <f>IF(FALSE,"Validation",IF(Inputs!I46="","Validation","Data"))</f>
      </c>
      <c r="G8">
        <f>Inputs!S46</f>
      </c>
    </row>
    <row r="9" spans="1:8" ht="12.75">
      <c r="A9" t="s">
        <v>101</v>
      </c>
      <c r="B9" t="s">
        <v>69</v>
      </c>
      <c r="C9">
        <f>IF(Inputs!I47="","",Inputs!I47)</f>
      </c>
      <c r="D9">
        <f>IF(Inputs!P47="Pass","Pass",IF(Inputs!P47="PassBecauseBlankAllowed","Pass",IF(Inputs!P47="PassBecauseNoConstraints","Pass","Fail")))</f>
      </c>
      <c r="E9" t="s">
        <v>94</v>
      </c>
      <c r="F9">
        <f>IF(FALSE,"Validation",IF(Inputs!I47="","Validation","Data"))</f>
      </c>
      <c r="G9">
        <f>Inputs!S47</f>
      </c>
    </row>
    <row r="10" spans="1:8" ht="12.75">
      <c r="A10" t="s">
        <v>102</v>
      </c>
      <c r="B10" t="s">
        <v>68</v>
      </c>
      <c r="C10">
        <f>IF(Inputs!I52="","",IF(TEXT(Inputs!I52,"0")="yes",1,IF(TEXT(Inputs!I52,"0")="no",0,Inputs!I52)))</f>
      </c>
      <c r="D10">
        <f>IF(Inputs!P52="Pass","Pass",IF(Inputs!P52="PassBecauseBlankAllowed","Pass",IF(Inputs!P52="PassBecauseNoConstraints","Pass","Fail")))</f>
      </c>
      <c r="E10" t="s">
        <v>99</v>
      </c>
      <c r="F10">
        <f>IF(FALSE,"Validation",IF(Inputs!I52="","Validation","Data"))</f>
      </c>
      <c r="G10">
        <f>Inputs!S52</f>
      </c>
    </row>
    <row r="11" spans="1:8" ht="12.75">
      <c r="A11" t="s">
        <v>103</v>
      </c>
      <c r="B11" t="s">
        <v>67</v>
      </c>
      <c r="C11">
        <f>IF(Inputs!I53="","",Inputs!I53)</f>
      </c>
      <c r="D11">
        <f>IF(Inputs!P53="Pass","Pass",IF(Inputs!P53="PassBecauseBlankAllowed","Pass",IF(Inputs!P53="PassBecauseNoConstraints","Pass","Fail")))</f>
      </c>
      <c r="E11" t="s">
        <v>94</v>
      </c>
      <c r="F11">
        <f>IF(FALSE,"Validation",IF(Inputs!I53="","Validation","Data"))</f>
      </c>
      <c r="G11">
        <f>Inputs!S53</f>
      </c>
    </row>
    <row r="12" spans="1:8" ht="12.75">
      <c r="A12" t="s">
        <v>104</v>
      </c>
      <c r="B12" t="s">
        <v>66</v>
      </c>
      <c r="C12">
        <f>IF(Inputs!I54="","",Inputs!I54)</f>
      </c>
      <c r="D12">
        <f>IF(Inputs!P54="Pass","Pass",IF(Inputs!P54="PassBecauseBlankAllowed","Pass",IF(Inputs!P54="PassBecauseNoConstraints","Pass","Fail")))</f>
      </c>
      <c r="E12" t="s">
        <v>94</v>
      </c>
      <c r="F12">
        <f>IF(FALSE,"Validation",IF(Inputs!I54="","Validation","Data"))</f>
      </c>
      <c r="G12">
        <f>Inputs!S54</f>
      </c>
    </row>
    <row r="13" spans="1:8" ht="12.75">
      <c r="A13" t="s">
        <v>105</v>
      </c>
      <c r="B13" t="s">
        <v>65</v>
      </c>
      <c r="C13">
        <f>IF(Inputs!I59="","",IF(TEXT(Inputs!I59,"0")="yes",1,IF(TEXT(Inputs!I59,"0")="no",0,Inputs!I59)))</f>
      </c>
      <c r="D13">
        <f>IF(Inputs!P59="Pass","Pass",IF(Inputs!P59="PassBecauseBlankAllowed","Pass",IF(Inputs!P59="PassBecauseNoConstraints","Pass","Fail")))</f>
      </c>
      <c r="E13" t="s">
        <v>99</v>
      </c>
      <c r="F13">
        <f>IF(FALSE,"Validation",IF(Inputs!I59="","Validation","Data"))</f>
      </c>
      <c r="G13">
        <f>Inputs!S59</f>
      </c>
    </row>
    <row r="14" spans="1:8" ht="12.75">
      <c r="A14" t="s">
        <v>106</v>
      </c>
      <c r="B14" t="s">
        <v>50</v>
      </c>
      <c r="C14">
        <f>IF(Inputs!I60="","",Inputs!I60)</f>
      </c>
      <c r="D14">
        <f>IF(Inputs!P60="Pass","Pass",IF(Inputs!P60="PassBecauseBlankAllowed","Pass",IF(Inputs!P60="PassBecauseNoConstraints","Pass","Fail")))</f>
      </c>
      <c r="E14" t="s">
        <v>94</v>
      </c>
      <c r="F14">
        <f>IF(FALSE,"Validation",IF(Inputs!I60="","Validation","Data"))</f>
      </c>
      <c r="G14">
        <f>Inputs!S60</f>
      </c>
    </row>
    <row r="15" spans="1:8" ht="12.75">
      <c r="A15" t="s">
        <v>107</v>
      </c>
      <c r="B15" t="s">
        <v>64</v>
      </c>
      <c r="C15">
        <f>IF(Inputs!I61="","",Inputs!I61)</f>
      </c>
      <c r="D15">
        <f>IF(Inputs!P61="Pass","Pass",IF(Inputs!P61="PassBecauseBlankAllowed","Pass",IF(Inputs!P61="PassBecauseNoConstraints","Pass","Fail")))</f>
      </c>
      <c r="E15" t="s">
        <v>94</v>
      </c>
      <c r="F15">
        <f>IF(FALSE,"Validation",IF(Inputs!I61="","Validation","Data"))</f>
      </c>
      <c r="G15">
        <f>Inputs!S61</f>
      </c>
    </row>
    <row r="16" spans="1:8" ht="12.75">
      <c r="B16" t="s">
        <v>63</v>
      </c>
      <c r="C16">
        <f>IF(Inputs!I66="","",Inputs!I66)</f>
      </c>
      <c r="D16">
        <f>IF(Inputs!P66="Pass","Pass",IF(Inputs!P66="PassBecauseBlankAllowed","Pass",IF(Inputs!P66="PassBecauseNoConstraints","Pass","Fail")))</f>
      </c>
      <c r="F16">
        <f>IF(TRUE,"Validation",IF(Inputs!I66="","Validation","Data"))</f>
      </c>
      <c r="G16">
        <f>Inputs!S66</f>
      </c>
      <c r="H16" t="s">
        <v>97</v>
      </c>
    </row>
    <row r="17" spans="1:8" ht="12.75">
      <c r="A17" t="s">
        <v>108</v>
      </c>
      <c r="B17" t="s">
        <v>62</v>
      </c>
      <c r="C17">
        <f>IF(Inputs!I78="","",Inputs!I78)</f>
      </c>
      <c r="D17">
        <f>IF(Inputs!P78="Pass","Pass",IF(Inputs!P78="PassBecauseBlankAllowed","Pass",IF(Inputs!P78="PassBecauseNoConstraints","Pass","Fail")))</f>
      </c>
      <c r="E17" t="s">
        <v>94</v>
      </c>
      <c r="F17">
        <f>IF(FALSE,"Validation",IF(Inputs!I78="","Validation","Data"))</f>
      </c>
      <c r="G17">
        <f>Inputs!S78</f>
      </c>
    </row>
    <row r="18" spans="1:8" ht="12.75">
      <c r="A18" t="s">
        <v>109</v>
      </c>
      <c r="B18" t="s">
        <v>59</v>
      </c>
      <c r="C18">
        <f>IF(Inputs!I94="","",IF(TEXT(Inputs!I94,"0")="yes",1,IF(TEXT(Inputs!I94,"0")="no",0,Inputs!I94)))</f>
      </c>
      <c r="D18">
        <f>IF(Inputs!P94="Pass","Pass",IF(Inputs!P94="PassBecauseBlankAllowed","Pass",IF(Inputs!P94="PassBecauseNoConstraints","Pass","Fail")))</f>
      </c>
      <c r="E18" t="s">
        <v>99</v>
      </c>
      <c r="F18">
        <f>IF(FALSE,"Validation",IF(Inputs!I94="","Validation","Data"))</f>
      </c>
      <c r="G18">
        <f>Inputs!S94</f>
      </c>
    </row>
    <row r="19" spans="1:8" ht="12.75">
      <c r="A19" t="s">
        <v>110</v>
      </c>
      <c r="B19" t="s">
        <v>58</v>
      </c>
      <c r="C19">
        <f>IF(Inputs!I95="","",Inputs!I95)</f>
      </c>
      <c r="D19">
        <f>IF(Inputs!P95="Pass","Pass",IF(Inputs!P95="PassBecauseBlankAllowed","Pass",IF(Inputs!P95="PassBecauseNoConstraints","Pass","Fail")))</f>
      </c>
      <c r="E19" t="s">
        <v>94</v>
      </c>
      <c r="F19">
        <f>IF(FALSE,"Validation",IF(Inputs!I95="","Validation","Data"))</f>
      </c>
      <c r="G19">
        <f>Inputs!S95</f>
      </c>
    </row>
    <row r="20" spans="1:8" ht="12.75">
      <c r="A20" t="s">
        <v>111</v>
      </c>
      <c r="B20" t="s">
        <v>56</v>
      </c>
      <c r="C20">
        <f>IF(Inputs!I96="","",Inputs!I96)</f>
      </c>
      <c r="D20">
        <f>IF(Inputs!P96="Pass","Pass",IF(Inputs!P96="PassBecauseBlankAllowed","Pass",IF(Inputs!P96="PassBecauseNoConstraints","Pass","Fail")))</f>
      </c>
      <c r="E20" t="s">
        <v>94</v>
      </c>
      <c r="F20">
        <f>IF(FALSE,"Validation",IF(Inputs!I96="","Validation","Data"))</f>
      </c>
      <c r="G20">
        <f>Inputs!S96</f>
      </c>
    </row>
    <row r="21" spans="1:8" ht="12.75">
      <c r="A21" t="s">
        <v>112</v>
      </c>
      <c r="B21" t="s">
        <v>55</v>
      </c>
      <c r="C21">
        <f>IF(Inputs!I101="","",IF(TEXT(Inputs!I101,"0")="yes",1,IF(TEXT(Inputs!I101,"0")="no",0,Inputs!I101)))</f>
      </c>
      <c r="D21">
        <f>IF(Inputs!P101="Pass","Pass",IF(Inputs!P101="PassBecauseBlankAllowed","Pass",IF(Inputs!P101="PassBecauseNoConstraints","Pass","Fail")))</f>
      </c>
      <c r="E21" t="s">
        <v>99</v>
      </c>
      <c r="F21">
        <f>IF(FALSE,"Validation",IF(Inputs!I101="","Validation","Data"))</f>
      </c>
      <c r="G21">
        <f>Inputs!S101</f>
      </c>
    </row>
    <row r="22" spans="1:8" ht="12.75">
      <c r="A22" t="s">
        <v>113</v>
      </c>
      <c r="B22" t="s">
        <v>54</v>
      </c>
      <c r="C22">
        <f>IF(Inputs!I102="","",Inputs!I102)</f>
      </c>
      <c r="D22">
        <f>IF(Inputs!P102="Pass","Pass",IF(Inputs!P102="PassBecauseBlankAllowed","Pass",IF(Inputs!P102="PassBecauseNoConstraints","Pass","Fail")))</f>
      </c>
      <c r="E22" t="s">
        <v>94</v>
      </c>
      <c r="F22">
        <f>IF(FALSE,"Validation",IF(Inputs!I102="","Validation","Data"))</f>
      </c>
      <c r="G22">
        <f>Inputs!S102</f>
      </c>
    </row>
    <row r="23" spans="1:8" ht="12.75">
      <c r="A23" t="s">
        <v>114</v>
      </c>
      <c r="B23" t="s">
        <v>53</v>
      </c>
      <c r="C23">
        <f>IF(Inputs!I103="","",Inputs!I103)</f>
      </c>
      <c r="D23">
        <f>IF(Inputs!P103="Pass","Pass",IF(Inputs!P103="PassBecauseBlankAllowed","Pass",IF(Inputs!P103="PassBecauseNoConstraints","Pass","Fail")))</f>
      </c>
      <c r="E23" t="s">
        <v>94</v>
      </c>
      <c r="F23">
        <f>IF(FALSE,"Validation",IF(Inputs!I103="","Validation","Data"))</f>
      </c>
      <c r="G23">
        <f>Inputs!S103</f>
      </c>
    </row>
    <row r="24" spans="1:8" ht="12.75">
      <c r="A24" t="s">
        <v>115</v>
      </c>
      <c r="B24" t="s">
        <v>52</v>
      </c>
      <c r="C24">
        <f>IF(Inputs!I108="","",IF(TEXT(Inputs!I108,"0")="yes",1,IF(TEXT(Inputs!I108,"0")="no",0,Inputs!I108)))</f>
      </c>
      <c r="D24">
        <f>IF(Inputs!P108="Pass","Pass",IF(Inputs!P108="PassBecauseBlankAllowed","Pass",IF(Inputs!P108="PassBecauseNoConstraints","Pass","Fail")))</f>
      </c>
      <c r="E24" t="s">
        <v>99</v>
      </c>
      <c r="F24">
        <f>IF(FALSE,"Validation",IF(Inputs!I108="","Validation","Data"))</f>
      </c>
      <c r="G24">
        <f>Inputs!S108</f>
      </c>
    </row>
    <row r="25" spans="1:8" ht="12.75">
      <c r="A25" t="s">
        <v>116</v>
      </c>
      <c r="B25" t="s">
        <v>51</v>
      </c>
      <c r="C25">
        <f>IF(Inputs!I109="","",Inputs!I109)</f>
      </c>
      <c r="D25">
        <f>IF(Inputs!P109="Pass","Pass",IF(Inputs!P109="PassBecauseBlankAllowed","Pass",IF(Inputs!P109="PassBecauseNoConstraints","Pass","Fail")))</f>
      </c>
      <c r="E25" t="s">
        <v>94</v>
      </c>
      <c r="F25">
        <f>IF(FALSE,"Validation",IF(Inputs!I109="","Validation","Data"))</f>
      </c>
      <c r="G25">
        <f>Inputs!S109</f>
      </c>
    </row>
    <row r="26" spans="1:8" ht="12.75">
      <c r="A26" t="s">
        <v>117</v>
      </c>
      <c r="B26" t="s">
        <v>49</v>
      </c>
      <c r="C26">
        <f>IF(Inputs!I110="","",Inputs!I110)</f>
      </c>
      <c r="D26">
        <f>IF(Inputs!P110="Pass","Pass",IF(Inputs!P110="PassBecauseBlankAllowed","Pass",IF(Inputs!P110="PassBecauseNoConstraints","Pass","Fail")))</f>
      </c>
      <c r="E26" t="s">
        <v>94</v>
      </c>
      <c r="F26">
        <f>IF(FALSE,"Validation",IF(Inputs!I110="","Validation","Data"))</f>
      </c>
      <c r="G26">
        <f>Inputs!S110</f>
      </c>
    </row>
    <row r="27" spans="1:8" ht="12.75">
      <c r="A27" t="s">
        <v>118</v>
      </c>
      <c r="B27" t="s">
        <v>48</v>
      </c>
      <c r="C27">
        <f>IF(Inputs!I115="","",IF(TEXT(Inputs!I115,"0")="yes",1,IF(TEXT(Inputs!I115,"0")="no",0,Inputs!I115)))</f>
      </c>
      <c r="D27">
        <f>IF(Inputs!P115="Pass","Pass",IF(Inputs!P115="PassBecauseBlankAllowed","Pass",IF(Inputs!P115="PassBecauseNoConstraints","Pass","Fail")))</f>
      </c>
      <c r="E27" t="s">
        <v>99</v>
      </c>
      <c r="F27">
        <f>IF(FALSE,"Validation",IF(Inputs!I115="","Validation","Data"))</f>
      </c>
      <c r="G27">
        <f>Inputs!S115</f>
      </c>
    </row>
    <row r="28" spans="1:8" ht="12.75">
      <c r="A28" t="s">
        <v>119</v>
      </c>
      <c r="B28" t="s">
        <v>31</v>
      </c>
      <c r="C28">
        <f>IF(Inputs!I116="","",Inputs!I116)</f>
      </c>
      <c r="D28">
        <f>IF(Inputs!P116="Pass","Pass",IF(Inputs!P116="PassBecauseBlankAllowed","Pass",IF(Inputs!P116="PassBecauseNoConstraints","Pass","Fail")))</f>
      </c>
      <c r="E28" t="s">
        <v>94</v>
      </c>
      <c r="F28">
        <f>IF(FALSE,"Validation",IF(Inputs!I116="","Validation","Data"))</f>
      </c>
      <c r="G28">
        <f>Inputs!S116</f>
      </c>
    </row>
    <row r="29" spans="1:8" ht="12.75">
      <c r="A29" t="s">
        <v>120</v>
      </c>
      <c r="B29" t="s">
        <v>47</v>
      </c>
      <c r="C29">
        <f>IF(Inputs!I117="","",Inputs!I117)</f>
      </c>
      <c r="D29">
        <f>IF(Inputs!P117="Pass","Pass",IF(Inputs!P117="PassBecauseBlankAllowed","Pass",IF(Inputs!P117="PassBecauseNoConstraints","Pass","Fail")))</f>
      </c>
      <c r="E29" t="s">
        <v>94</v>
      </c>
      <c r="F29">
        <f>IF(FALSE,"Validation",IF(Inputs!I117="","Validation","Data"))</f>
      </c>
      <c r="G29">
        <f>Inputs!S117</f>
      </c>
    </row>
    <row r="30" spans="1:8" ht="12.75">
      <c r="A30" t="s">
        <v>121</v>
      </c>
      <c r="B30" t="s">
        <v>25</v>
      </c>
      <c r="C30">
        <f>IF(Inputs!I122="","",IF(TEXT(Inputs!I122,"0")="yes",1,IF(TEXT(Inputs!I122,"0")="no",0,Inputs!I122)))</f>
      </c>
      <c r="D30">
        <f>IF(Inputs!P122="Pass","Pass",IF(Inputs!P122="PassBecauseBlankAllowed","Pass",IF(Inputs!P122="PassBecauseNoConstraints","Pass","Fail")))</f>
      </c>
      <c r="E30" t="s">
        <v>99</v>
      </c>
      <c r="F30">
        <f>IF(FALSE,"Validation",IF(Inputs!I122="","Validation","Data"))</f>
      </c>
      <c r="G30">
        <f>Inputs!S122</f>
      </c>
    </row>
    <row r="31" spans="1:8" ht="12.75">
      <c r="A31" t="s">
        <v>122</v>
      </c>
      <c r="B31" t="s">
        <v>36</v>
      </c>
      <c r="C31">
        <f>IF(Inputs!I123="","",Inputs!I123)</f>
      </c>
      <c r="D31">
        <f>IF(Inputs!P123="Pass","Pass",IF(Inputs!P123="PassBecauseBlankAllowed","Pass",IF(Inputs!P123="PassBecauseNoConstraints","Pass","Fail")))</f>
      </c>
      <c r="E31" t="s">
        <v>94</v>
      </c>
      <c r="F31">
        <f>IF(FALSE,"Validation",IF(Inputs!I123="","Validation","Data"))</f>
      </c>
      <c r="G31">
        <f>Inputs!S123</f>
      </c>
    </row>
    <row r="32" spans="1:8" ht="12.75">
      <c r="A32" t="s">
        <v>123</v>
      </c>
      <c r="B32" t="s">
        <v>44</v>
      </c>
      <c r="C32">
        <f>IF(Inputs!I124="","",Inputs!I124)</f>
      </c>
      <c r="D32">
        <f>IF(Inputs!P124="Pass","Pass",IF(Inputs!P124="PassBecauseBlankAllowed","Pass",IF(Inputs!P124="PassBecauseNoConstraints","Pass","Fail")))</f>
      </c>
      <c r="E32" t="s">
        <v>94</v>
      </c>
      <c r="F32">
        <f>IF(FALSE,"Validation",IF(Inputs!I124="","Validation","Data"))</f>
      </c>
      <c r="G32">
        <f>Inputs!S124</f>
      </c>
    </row>
    <row r="33" spans="1:8" ht="12.75">
      <c r="B33" t="s">
        <v>43</v>
      </c>
      <c r="C33">
        <f>IF(Inputs!I129="","",Inputs!I129)</f>
      </c>
      <c r="D33">
        <f>IF(Inputs!P129="Pass","Pass",IF(Inputs!P129="PassBecauseBlankAllowed","Pass",IF(Inputs!P129="PassBecauseNoConstraints","Pass","Fail")))</f>
      </c>
      <c r="F33">
        <f>IF(TRUE,"Validation",IF(Inputs!I129="","Validation","Data"))</f>
      </c>
      <c r="G33">
        <f>Inputs!S129</f>
      </c>
      <c r="H33" t="s">
        <v>97</v>
      </c>
    </row>
    <row r="34" spans="1:8" ht="12.75">
      <c r="A34" t="s">
        <v>124</v>
      </c>
      <c r="B34" t="s">
        <v>38</v>
      </c>
      <c r="C34">
        <f>IF(Inputs!I146="","",IF(TEXT(Inputs!I146,"0")="yes",1,IF(TEXT(Inputs!I146,"0")="no",0,Inputs!I146)))</f>
      </c>
      <c r="D34">
        <f>IF(Inputs!P146="Pass","Pass",IF(Inputs!P146="PassBecauseBlankAllowed","Pass",IF(Inputs!P146="PassBecauseNoConstraints","Pass","Fail")))</f>
      </c>
      <c r="E34" t="s">
        <v>99</v>
      </c>
      <c r="F34">
        <f>IF(FALSE,"Validation",IF(Inputs!I146="","Validation","Data"))</f>
      </c>
      <c r="G34">
        <f>Inputs!S146</f>
      </c>
    </row>
    <row r="35" spans="1:8" ht="12.75">
      <c r="A35" t="s">
        <v>125</v>
      </c>
      <c r="B35" t="s">
        <v>37</v>
      </c>
      <c r="C35">
        <f>IF(Inputs!I147="","",IF(TEXT(Inputs!I147,"0")="yes",1,IF(TEXT(Inputs!I147,"0")="no",0,Inputs!I147)))</f>
      </c>
      <c r="D35">
        <f>IF(Inputs!P147="Pass","Pass",IF(Inputs!P147="PassBecauseBlankAllowed","Pass",IF(Inputs!P147="PassBecauseNoConstraints","Pass","Fail")))</f>
      </c>
      <c r="E35" t="s">
        <v>99</v>
      </c>
      <c r="F35">
        <f>IF(FALSE,"Validation",IF(Inputs!I147="","Validation","Data"))</f>
      </c>
      <c r="G35">
        <f>Inputs!S147</f>
      </c>
    </row>
    <row r="36" spans="1:8" ht="12.75">
      <c r="B36" t="s">
        <v>35</v>
      </c>
      <c r="C36">
        <f>IF(Inputs!I150="","",IF(TEXT(Inputs!I150,"0")="yes",1,IF(TEXT(Inputs!I150,"0")="no",0,Inputs!I150)))</f>
      </c>
      <c r="D36">
        <f>IF(Inputs!P150="Pass","Pass",IF(Inputs!P150="PassBecauseBlankAllowed","Pass",IF(Inputs!P150="PassBecauseNoConstraints","Pass","Fail")))</f>
      </c>
      <c r="F36">
        <f>IF(TRUE,"Validation",IF(Inputs!I150="","Validation","Data"))</f>
      </c>
      <c r="G36">
        <f>Inputs!S150</f>
      </c>
      <c r="H36" t="s">
        <v>97</v>
      </c>
    </row>
    <row r="37" spans="1:8" ht="12.75">
      <c r="A37" t="s">
        <v>126</v>
      </c>
      <c r="B37" t="s">
        <v>30</v>
      </c>
      <c r="C37">
        <f>IF(Inputs!I158="","",Inputs!I158)</f>
      </c>
      <c r="D37">
        <f>IF(Inputs!P158="Pass","Pass",IF(Inputs!P158="PassBecauseBlankAllowed","Pass",IF(Inputs!P158="PassBecauseNoConstraints","Pass","Fail")))</f>
      </c>
      <c r="E37" t="s">
        <v>127</v>
      </c>
      <c r="F37">
        <f>IF(FALSE,"Validation",IF(Inputs!I158="","Validation","Data"))</f>
      </c>
      <c r="G37">
        <f>Inputs!S158</f>
      </c>
    </row>
    <row r="38" spans="1:8" ht="12.75">
      <c r="A38" t="s">
        <v>128</v>
      </c>
      <c r="B38" t="s">
        <v>74</v>
      </c>
      <c r="C38">
        <f>IF(Inputs!I159="","",Inputs!I159)</f>
      </c>
      <c r="D38">
        <f>IF(Inputs!P159="Pass","Pass",IF(Inputs!P159="PassBecauseBlankAllowed","Pass",IF(Inputs!P159="PassBecauseNoConstraints","Pass","Fail")))</f>
      </c>
      <c r="E38" t="s">
        <v>127</v>
      </c>
      <c r="F38">
        <f>IF(FALSE,"Validation",IF(Inputs!I159="","Validation","Data"))</f>
      </c>
      <c r="G38">
        <f>Inputs!S159</f>
      </c>
    </row>
    <row r="39" spans="1:8" ht="12.75">
      <c r="A39" t="s">
        <v>129</v>
      </c>
      <c r="B39" t="s">
        <v>29</v>
      </c>
      <c r="C39">
        <f>IF(Inputs!I160="","",Inputs!I160)</f>
      </c>
      <c r="D39">
        <f>IF(Inputs!P160="Pass","Pass",IF(Inputs!P160="PassBecauseBlankAllowed","Pass",IF(Inputs!P160="PassBecauseNoConstraints","Pass","Fail")))</f>
      </c>
      <c r="E39" t="s">
        <v>127</v>
      </c>
      <c r="F39">
        <f>IF(FALSE,"Validation",IF(Inputs!I160="","Validation","Data"))</f>
      </c>
      <c r="G39">
        <f>Inputs!S160</f>
      </c>
    </row>
    <row r="40" spans="1:8" ht="12.75">
      <c r="A40" t="s">
        <v>130</v>
      </c>
      <c r="B40" t="s">
        <v>62</v>
      </c>
      <c r="C40">
        <f>IF(Inputs!I161="","",Inputs!I161)</f>
      </c>
      <c r="D40">
        <f>IF(Inputs!P161="Pass","Pass",IF(Inputs!P161="PassBecauseBlankAllowed","Pass",IF(Inputs!P161="PassBecauseNoConstraints","Pass","Fail")))</f>
      </c>
      <c r="E40" t="s">
        <v>127</v>
      </c>
      <c r="F40">
        <f>IF(FALSE,"Validation",IF(Inputs!I161="","Validation","Data"))</f>
      </c>
      <c r="G40">
        <f>Inputs!S161</f>
      </c>
    </row>
    <row r="41" spans="1:8" ht="12.75">
      <c r="A41" t="s">
        <v>131</v>
      </c>
      <c r="B41" t="s">
        <v>61</v>
      </c>
      <c r="C41">
        <f>IF(Inputs!I162="","",Inputs!I162)</f>
      </c>
      <c r="D41">
        <f>IF(Inputs!P162="Pass","Pass",IF(Inputs!P162="PassBecauseBlankAllowed","Pass",IF(Inputs!P162="PassBecauseNoConstraints","Pass","Fail")))</f>
      </c>
      <c r="E41" t="s">
        <v>127</v>
      </c>
      <c r="F41">
        <f>IF(FALSE,"Validation",IF(Inputs!I162="","Validation","Data"))</f>
      </c>
      <c r="G41">
        <f>Inputs!S162</f>
      </c>
    </row>
    <row r="42" spans="1:8" ht="12.75">
      <c r="A42" t="s">
        <v>132</v>
      </c>
      <c r="B42" t="s">
        <v>27</v>
      </c>
      <c r="C42">
        <f>IF(Inputs!I163="","",Inputs!I163)</f>
      </c>
      <c r="D42">
        <f>IF(Inputs!P163="Pass","Pass",IF(Inputs!P163="PassBecauseBlankAllowed","Pass",IF(Inputs!P163="PassBecauseNoConstraints","Pass","Fail")))</f>
      </c>
      <c r="E42" t="s">
        <v>127</v>
      </c>
      <c r="F42">
        <f>IF(FALSE,"Validation",IF(Inputs!I163="","Validation","Data"))</f>
      </c>
      <c r="G42">
        <f>Inputs!S163</f>
      </c>
    </row>
    <row r="43" spans="1:8" ht="12.75">
      <c r="A43" t="s">
        <v>133</v>
      </c>
      <c r="B43" t="s">
        <v>26</v>
      </c>
      <c r="C43">
        <f>IF(Inputs!I164="","",Inputs!I164)</f>
      </c>
      <c r="D43">
        <f>IF(Inputs!P164="Pass","Pass",IF(Inputs!P164="PassBecauseBlankAllowed","Pass",IF(Inputs!P164="PassBecauseNoConstraints","Pass","Fail")))</f>
      </c>
      <c r="E43" t="s">
        <v>127</v>
      </c>
      <c r="F43">
        <f>IF(FALSE,"Validation",IF(Inputs!I164="","Validation","Data"))</f>
      </c>
      <c r="G43">
        <f>Inputs!S164</f>
      </c>
    </row>
    <row r="44" spans="1:8" ht="12.75">
      <c r="B44" t="s">
        <v>24</v>
      </c>
      <c r="C44">
        <f>IF(Inputs!I167="","",Inputs!I167)</f>
      </c>
      <c r="D44">
        <f>IF(Inputs!P167="Pass","Pass",IF(Inputs!P167="PassBecauseBlankAllowed","Pass",IF(Inputs!P167="PassBecauseNoConstraints","Pass","Fail")))</f>
      </c>
      <c r="F44">
        <f>IF(TRUE,"Validation",IF(Inputs!I167="","Validation","Data"))</f>
      </c>
      <c r="G44">
        <f>Inputs!S167</f>
      </c>
      <c r="H44" t="s">
        <v>97</v>
      </c>
    </row>
    <row r="45" spans="1:8" ht="12.75">
      <c r="A45" t="s">
        <v>134</v>
      </c>
      <c r="B45" t="s">
        <v>21</v>
      </c>
      <c r="C45">
        <f>IF(Inputs!I179="","",Inputs!I179)</f>
      </c>
      <c r="D45">
        <f>IF(Inputs!P179="Pass","Pass",IF(Inputs!P179="PassBecauseBlankAllowed","Pass",IF(Inputs!P179="PassBecauseNoConstraints","Pass","Fail")))</f>
      </c>
      <c r="E45" t="s">
        <v>127</v>
      </c>
      <c r="F45">
        <f>IF(FALSE,"Validation",IF(Inputs!I179="","Validation","Data"))</f>
      </c>
      <c r="G45">
        <f>Inputs!S179</f>
      </c>
    </row>
  </sheetData>
  <sheetProtection password="CB2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135</v>
      </c>
      <c r="B1" t="s">
        <v>136</v>
      </c>
    </row>
  </sheetData>
  <sheetProtection password="CB24" sheet="1" objects="1" scenarios="1"/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CB2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40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75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75"/>
      <c r="C1" s="275"/>
      <c r="D1" s="275"/>
      <c r="E1" s="275"/>
      <c r="F1" s="275"/>
      <c r="G1" s="275"/>
      <c r="H1" s="275"/>
    </row>
    <row r="2" spans="1:8" ht="15" customHeight="1">
      <c r="A2" s="27"/>
      <c r="B2" s="30"/>
      <c r="C2" s="277"/>
      <c r="D2" s="30"/>
      <c r="E2" s="276"/>
      <c r="F2" s="152"/>
      <c r="G2" s="276"/>
      <c r="H2" s="27"/>
    </row>
    <row r="3" spans="1:8" ht="26.25">
      <c r="A3" s="27"/>
      <c r="B3" s="30"/>
      <c r="C3" s="33">
        <f>"Data Checks"</f>
      </c>
      <c r="D3" s="30"/>
      <c r="E3" s="276"/>
      <c r="F3" s="152"/>
      <c r="G3" s="276"/>
      <c r="H3" s="27"/>
    </row>
    <row r="4" spans="1:8" ht="15" customHeight="1">
      <c r="A4" s="27"/>
      <c r="B4" s="30"/>
      <c r="C4" s="277"/>
      <c r="D4" s="30"/>
      <c r="E4" s="276"/>
      <c r="F4" s="152"/>
      <c r="G4" s="276"/>
      <c r="H4" s="27"/>
    </row>
    <row r="5" spans="1:8" ht="15" hidden="1">
      <c r="A5" s="27"/>
      <c r="B5" s="30"/>
      <c r="C5" s="43"/>
      <c r="D5" s="30"/>
      <c r="E5" s="276"/>
      <c r="F5" s="152"/>
      <c r="G5" s="276"/>
      <c r="H5" s="27"/>
    </row>
    <row r="6" spans="1:8" ht="15" hidden="1">
      <c r="A6" s="27"/>
      <c r="B6" s="30"/>
      <c r="C6" s="46"/>
      <c r="D6" s="30"/>
      <c r="E6" s="276"/>
      <c r="F6" s="152"/>
      <c r="G6" s="276"/>
      <c r="H6" s="27"/>
    </row>
    <row r="7" spans="1:8" ht="15" customHeight="1">
      <c r="A7" s="27"/>
      <c r="B7" s="30"/>
      <c r="C7" s="278" t="s">
        <v>141</v>
      </c>
      <c r="D7" s="248"/>
      <c r="E7" s="248"/>
      <c r="F7" s="249"/>
      <c r="G7" s="276"/>
      <c r="H7" s="27"/>
    </row>
    <row r="8" spans="1:8" ht="15" customHeight="1">
      <c r="A8" s="27"/>
      <c r="B8" s="30"/>
      <c r="C8" s="50" t="s">
        <v>140</v>
      </c>
      <c r="D8" s="253"/>
      <c r="E8" s="253"/>
      <c r="F8" s="254"/>
      <c r="G8" s="276"/>
      <c r="H8" s="27"/>
    </row>
    <row r="9" spans="1:8" ht="15" customHeight="1">
      <c r="A9" s="27"/>
      <c r="B9" s="30"/>
      <c r="C9" s="50" t="s">
        <v>139</v>
      </c>
      <c r="D9" s="253"/>
      <c r="E9" s="253"/>
      <c r="F9" s="254"/>
      <c r="G9" s="276"/>
      <c r="H9" s="27"/>
    </row>
    <row r="10" spans="1:8" ht="15" customHeight="1">
      <c r="A10" s="27"/>
      <c r="B10" s="30"/>
      <c r="C10" s="279">
        <f>HYPERLINK("https://www.cometrics.com/excel-survey-upload-instructions/","Click here for upload instructions")</f>
      </c>
      <c r="D10" s="30"/>
      <c r="E10" s="276"/>
      <c r="F10" s="152"/>
      <c r="G10" s="276"/>
      <c r="H10" s="27"/>
    </row>
    <row r="11" spans="1:8" ht="15" customHeight="1">
      <c r="A11" s="27"/>
      <c r="B11" s="30"/>
      <c r="C11" s="47" t="s">
        <v>11</v>
      </c>
      <c r="D11" s="30"/>
      <c r="E11" s="276"/>
      <c r="F11" s="152"/>
      <c r="G11" s="276"/>
      <c r="H11" s="27"/>
    </row>
    <row r="12" spans="1:8" ht="15" customHeight="1">
      <c r="A12" s="27"/>
      <c r="B12" s="30"/>
      <c r="C12" s="47" t="s">
        <v>11</v>
      </c>
      <c r="D12" s="30"/>
      <c r="E12" s="276"/>
      <c r="F12" s="152"/>
      <c r="G12" s="276"/>
      <c r="H12" s="27"/>
    </row>
    <row r="13" spans="1:8" ht="15" customHeight="1">
      <c r="A13" s="27"/>
      <c r="B13" s="30"/>
      <c r="C13" s="280">
        <f>HYPERLINK("https://secure.cometrics.com/sign-in","Click Here To Sign In And Upload Your Survey")</f>
      </c>
      <c r="D13" s="281"/>
      <c r="E13" s="282"/>
      <c r="F13" s="283"/>
      <c r="G13" s="276"/>
      <c r="H13" s="27"/>
    </row>
    <row r="14" spans="1:8" ht="15" customHeight="1">
      <c r="A14" s="27"/>
      <c r="B14" s="30"/>
      <c r="C14" s="47" t="s">
        <v>11</v>
      </c>
      <c r="D14" s="30"/>
      <c r="E14" s="276"/>
      <c r="F14" s="152"/>
      <c r="G14" s="276"/>
      <c r="H14" s="27"/>
    </row>
    <row r="15" spans="1:8" ht="15" hidden="1">
      <c r="A15" s="27"/>
      <c r="B15" s="30"/>
      <c r="C15" s="46"/>
      <c r="D15" s="30"/>
      <c r="E15" s="276"/>
      <c r="F15" s="152"/>
      <c r="G15" s="276"/>
      <c r="H15" s="27"/>
    </row>
    <row r="16" spans="1:8" ht="15" hidden="1">
      <c r="A16" s="27"/>
      <c r="B16" s="30"/>
      <c r="C16" s="43"/>
      <c r="D16" s="30"/>
      <c r="E16" s="276"/>
      <c r="F16" s="152"/>
      <c r="G16" s="276"/>
      <c r="H16" s="27"/>
    </row>
    <row r="17" spans="1:8" ht="15" hidden="1">
      <c r="A17" s="27"/>
      <c r="B17" s="30"/>
      <c r="C17" s="42"/>
      <c r="D17" s="30"/>
      <c r="E17" s="276"/>
      <c r="F17" s="152"/>
      <c r="G17" s="276"/>
      <c r="H17" s="27"/>
    </row>
    <row r="18" spans="1:8" ht="22.5" customHeight="1">
      <c r="A18" s="27"/>
      <c r="B18" s="30"/>
      <c r="C18" s="284"/>
      <c r="D18" s="30"/>
      <c r="E18" s="276"/>
      <c r="F18" s="152"/>
      <c r="G18" s="276"/>
      <c r="H18" s="27"/>
    </row>
    <row r="19" spans="1:8" ht="15" customHeight="1">
      <c r="A19" s="27"/>
      <c r="B19" s="30"/>
      <c r="C19" s="45" t="s">
        <v>138</v>
      </c>
      <c r="D19" s="30"/>
      <c r="E19" s="276"/>
      <c r="F19" s="152"/>
      <c r="G19" s="276"/>
      <c r="H19" s="27"/>
    </row>
    <row r="20" spans="1:8" ht="7.5" customHeight="1">
      <c r="A20" s="27"/>
      <c r="B20" s="30"/>
      <c r="C20" s="284"/>
      <c r="D20" s="30"/>
      <c r="E20" s="276"/>
      <c r="F20" s="152"/>
      <c r="G20" s="276"/>
      <c r="H20" s="27"/>
    </row>
    <row r="21" spans="1:8" ht="15">
      <c r="A21" s="27"/>
      <c r="B21" s="30"/>
      <c r="C21" s="279">
        <f>HYPERLINK("#'Welcome'!C14","Choose a "&amp;"Fiscal"&amp;" "&amp;"Quarter"&amp;"")</f>
      </c>
      <c r="D21" s="30"/>
      <c r="E21" s="276"/>
      <c r="F21" s="285">
        <f>IF(NOT(ISNA(HLOOKUP(Welcome!C14,{"FQ: Q1 2023","FQ: Q2 2023","FQ: Q3 2023","FQ: Q4 2023"},1,FALSE))),"Pass","Fail")</f>
      </c>
      <c r="G21" s="276"/>
      <c r="H21" s="27"/>
    </row>
    <row r="22" spans="1:8" ht="22.5" customHeight="1">
      <c r="A22" s="27"/>
      <c r="B22" s="30"/>
      <c r="C22" s="284"/>
      <c r="D22" s="30"/>
      <c r="E22" s="276"/>
      <c r="F22" s="152"/>
      <c r="G22" s="276"/>
      <c r="H22" s="27"/>
    </row>
    <row r="23" spans="1:8" ht="15" customHeight="1">
      <c r="A23" s="27"/>
      <c r="B23" s="30"/>
      <c r="C23" s="45" t="s">
        <v>137</v>
      </c>
      <c r="D23" s="30"/>
      <c r="E23" s="276"/>
      <c r="F23" s="152"/>
      <c r="G23" s="276"/>
      <c r="H23" s="27"/>
    </row>
    <row r="24" spans="1:8" ht="7.5" customHeight="1">
      <c r="A24" s="27"/>
      <c r="B24" s="30"/>
      <c r="C24" s="284"/>
      <c r="D24" s="30"/>
      <c r="E24" s="276"/>
      <c r="F24" s="152"/>
      <c r="G24" s="276"/>
      <c r="H24" s="27"/>
    </row>
    <row r="25" spans="1:8" ht="15" hidden="1">
      <c r="A25" s="27"/>
      <c r="B25" s="30"/>
      <c r="C25" s="286"/>
      <c r="D25" s="30"/>
      <c r="E25" s="276"/>
      <c r="F25" s="152"/>
      <c r="G25" s="276"/>
      <c r="H25" s="27"/>
    </row>
    <row r="26" spans="1:8" ht="15">
      <c r="A26" s="27"/>
      <c r="B26" s="30"/>
      <c r="C26" s="279">
        <f>HYPERLINK("#'Inputs'!C22","Dry Fertilizer (excluding lime)")</f>
      </c>
      <c r="D26" s="30"/>
      <c r="E26" s="276"/>
      <c r="F26" s="285">
        <f>IF(Inputs!P22="Pass","Pass",IF(Inputs!P22="PassBecauseBlankAllowed","Pass",IF(Inputs!P22="PassBecauseNoConstraints","Pass","Fail")))</f>
      </c>
      <c r="G26" s="276"/>
      <c r="H26" s="27"/>
    </row>
    <row r="27" spans="1:8" ht="7.5" customHeight="1">
      <c r="A27" s="27"/>
      <c r="B27" s="30"/>
      <c r="C27" s="286"/>
      <c r="D27" s="30"/>
      <c r="E27" s="276"/>
      <c r="F27" s="152"/>
      <c r="G27" s="276"/>
      <c r="H27" s="27"/>
    </row>
    <row r="28" spans="1:8" ht="15" hidden="1">
      <c r="A28" s="27"/>
      <c r="B28" s="30"/>
      <c r="C28" s="286"/>
      <c r="D28" s="30"/>
      <c r="E28" s="276"/>
      <c r="F28" s="152"/>
      <c r="G28" s="276"/>
      <c r="H28" s="27"/>
    </row>
    <row r="29" spans="1:8" ht="15">
      <c r="A29" s="27"/>
      <c r="B29" s="30"/>
      <c r="C29" s="279">
        <f>HYPERLINK("#'Inputs'!C23","Liquid Fertilizer")</f>
      </c>
      <c r="D29" s="30"/>
      <c r="E29" s="276"/>
      <c r="F29" s="285">
        <f>IF(Inputs!P23="Pass","Pass",IF(Inputs!P23="PassBecauseBlankAllowed","Pass",IF(Inputs!P23="PassBecauseNoConstraints","Pass","Fail")))</f>
      </c>
      <c r="G29" s="276"/>
      <c r="H29" s="27"/>
    </row>
    <row r="30" spans="1:8" ht="7.5" customHeight="1">
      <c r="A30" s="27"/>
      <c r="B30" s="30"/>
      <c r="C30" s="286"/>
      <c r="D30" s="30"/>
      <c r="E30" s="276"/>
      <c r="F30" s="152"/>
      <c r="G30" s="276"/>
      <c r="H30" s="27"/>
    </row>
    <row r="31" spans="1:8" ht="15" hidden="1">
      <c r="A31" s="27"/>
      <c r="B31" s="30"/>
      <c r="C31" s="286"/>
      <c r="D31" s="30"/>
      <c r="E31" s="276"/>
      <c r="F31" s="152"/>
      <c r="G31" s="276"/>
      <c r="H31" s="27"/>
    </row>
    <row r="32" spans="1:8" ht="15">
      <c r="A32" s="27"/>
      <c r="B32" s="30"/>
      <c r="C32" s="279">
        <f>HYPERLINK("#'Inputs'!C24","NH3")</f>
      </c>
      <c r="D32" s="30"/>
      <c r="E32" s="276"/>
      <c r="F32" s="285">
        <f>IF(Inputs!P24="Pass","Pass",IF(Inputs!P24="PassBecauseBlankAllowed","Pass",IF(Inputs!P24="PassBecauseNoConstraints","Pass","Fail")))</f>
      </c>
      <c r="G32" s="276"/>
      <c r="H32" s="27"/>
    </row>
    <row r="33" spans="1:8" ht="7.5" customHeight="1">
      <c r="A33" s="27"/>
      <c r="B33" s="30"/>
      <c r="C33" s="286"/>
      <c r="D33" s="30"/>
      <c r="E33" s="276"/>
      <c r="F33" s="152"/>
      <c r="G33" s="276"/>
      <c r="H33" s="27"/>
    </row>
    <row r="34" spans="1:8" ht="15" hidden="1">
      <c r="A34" s="27"/>
      <c r="B34" s="30"/>
      <c r="C34" s="286"/>
      <c r="D34" s="30"/>
      <c r="E34" s="276"/>
      <c r="F34" s="152"/>
      <c r="G34" s="276"/>
      <c r="H34" s="27"/>
    </row>
    <row r="35" spans="1:8" ht="15">
      <c r="A35" s="27"/>
      <c r="B35" s="30"/>
      <c r="C35" s="279">
        <f>HYPERLINK("#'Inputs'!C45","Propane - Can you break out Direct Ship activity?")</f>
      </c>
      <c r="D35" s="30"/>
      <c r="E35" s="276"/>
      <c r="F35" s="285">
        <f>IF(Inputs!P45="Pass","Pass",IF(Inputs!P45="PassBecauseBlankAllowed","Pass",IF(Inputs!P45="PassBecauseNoConstraints","Pass","Fail")))</f>
      </c>
      <c r="G35" s="276"/>
      <c r="H35" s="27"/>
    </row>
    <row r="36" spans="1:8" ht="7.5" customHeight="1">
      <c r="A36" s="27"/>
      <c r="B36" s="30"/>
      <c r="C36" s="286"/>
      <c r="D36" s="30"/>
      <c r="E36" s="276"/>
      <c r="F36" s="152"/>
      <c r="G36" s="276"/>
      <c r="H36" s="27"/>
    </row>
    <row r="37" spans="1:8" ht="15" hidden="1">
      <c r="A37" s="27"/>
      <c r="B37" s="30"/>
      <c r="C37" s="286"/>
      <c r="D37" s="30"/>
      <c r="E37" s="276"/>
      <c r="F37" s="152"/>
      <c r="G37" s="276"/>
      <c r="H37" s="27"/>
    </row>
    <row r="38" spans="1:8" ht="15">
      <c r="A38" s="27"/>
      <c r="B38" s="30"/>
      <c r="C38" s="279">
        <f>HYPERLINK("#'Inputs'!C46","Propane - Direct Ship")</f>
      </c>
      <c r="D38" s="30"/>
      <c r="E38" s="276"/>
      <c r="F38" s="285">
        <f>IF(Inputs!P46="Pass","Pass",IF(Inputs!P46="PassBecauseBlankAllowed","Pass",IF(Inputs!P46="PassBecauseNoConstraints","Pass","Fail")))</f>
      </c>
      <c r="G38" s="276"/>
      <c r="H38" s="27"/>
    </row>
    <row r="39" spans="1:8" ht="7.5" customHeight="1">
      <c r="A39" s="27"/>
      <c r="B39" s="30"/>
      <c r="C39" s="286"/>
      <c r="D39" s="30"/>
      <c r="E39" s="276"/>
      <c r="F39" s="152"/>
      <c r="G39" s="276"/>
      <c r="H39" s="27"/>
    </row>
    <row r="40" spans="1:8" ht="15" hidden="1">
      <c r="A40" s="27"/>
      <c r="B40" s="30"/>
      <c r="C40" s="286"/>
      <c r="D40" s="30"/>
      <c r="E40" s="276"/>
      <c r="F40" s="152"/>
      <c r="G40" s="276"/>
      <c r="H40" s="27"/>
    </row>
    <row r="41" spans="1:8" ht="15">
      <c r="A41" s="27"/>
      <c r="B41" s="30"/>
      <c r="C41" s="279">
        <f>HYPERLINK("#'Inputs'!C47","Propane - Regular, Other")</f>
      </c>
      <c r="D41" s="30"/>
      <c r="E41" s="276"/>
      <c r="F41" s="285">
        <f>IF(Inputs!P47="Pass","Pass",IF(Inputs!P47="PassBecauseBlankAllowed","Pass",IF(Inputs!P47="PassBecauseNoConstraints","Pass","Fail")))</f>
      </c>
      <c r="G41" s="276"/>
      <c r="H41" s="27"/>
    </row>
    <row r="42" spans="1:8" ht="7.5" customHeight="1">
      <c r="A42" s="27"/>
      <c r="B42" s="30"/>
      <c r="C42" s="286"/>
      <c r="D42" s="30"/>
      <c r="E42" s="276"/>
      <c r="F42" s="152"/>
      <c r="G42" s="276"/>
      <c r="H42" s="27"/>
    </row>
    <row r="43" spans="1:8" ht="15" hidden="1">
      <c r="A43" s="27"/>
      <c r="B43" s="30"/>
      <c r="C43" s="286"/>
      <c r="D43" s="30"/>
      <c r="E43" s="276"/>
      <c r="F43" s="152"/>
      <c r="G43" s="276"/>
      <c r="H43" s="27"/>
    </row>
    <row r="44" spans="1:8" ht="15">
      <c r="A44" s="27"/>
      <c r="B44" s="30"/>
      <c r="C44" s="279">
        <f>HYPERLINK("#'Inputs'!C52","Gasoline - Can you break out Direct Ship activity?")</f>
      </c>
      <c r="D44" s="30"/>
      <c r="E44" s="276"/>
      <c r="F44" s="285">
        <f>IF(Inputs!P52="Pass","Pass",IF(Inputs!P52="PassBecauseBlankAllowed","Pass",IF(Inputs!P52="PassBecauseNoConstraints","Pass","Fail")))</f>
      </c>
      <c r="G44" s="276"/>
      <c r="H44" s="27"/>
    </row>
    <row r="45" spans="1:8" ht="7.5" customHeight="1">
      <c r="A45" s="27"/>
      <c r="B45" s="30"/>
      <c r="C45" s="286"/>
      <c r="D45" s="30"/>
      <c r="E45" s="276"/>
      <c r="F45" s="152"/>
      <c r="G45" s="276"/>
      <c r="H45" s="27"/>
    </row>
    <row r="46" spans="1:8" ht="15" hidden="1">
      <c r="A46" s="27"/>
      <c r="B46" s="30"/>
      <c r="C46" s="286"/>
      <c r="D46" s="30"/>
      <c r="E46" s="276"/>
      <c r="F46" s="152"/>
      <c r="G46" s="276"/>
      <c r="H46" s="27"/>
    </row>
    <row r="47" spans="1:8" ht="15">
      <c r="A47" s="27"/>
      <c r="B47" s="30"/>
      <c r="C47" s="279">
        <f>HYPERLINK("#'Inputs'!C53","Gasoline - Direct Ship")</f>
      </c>
      <c r="D47" s="30"/>
      <c r="E47" s="276"/>
      <c r="F47" s="285">
        <f>IF(Inputs!P53="Pass","Pass",IF(Inputs!P53="PassBecauseBlankAllowed","Pass",IF(Inputs!P53="PassBecauseNoConstraints","Pass","Fail")))</f>
      </c>
      <c r="G47" s="276"/>
      <c r="H47" s="27"/>
    </row>
    <row r="48" spans="1:8" ht="7.5" customHeight="1">
      <c r="A48" s="27"/>
      <c r="B48" s="30"/>
      <c r="C48" s="286"/>
      <c r="D48" s="30"/>
      <c r="E48" s="276"/>
      <c r="F48" s="152"/>
      <c r="G48" s="276"/>
      <c r="H48" s="27"/>
    </row>
    <row r="49" spans="1:8" ht="15" hidden="1">
      <c r="A49" s="27"/>
      <c r="B49" s="30"/>
      <c r="C49" s="286"/>
      <c r="D49" s="30"/>
      <c r="E49" s="276"/>
      <c r="F49" s="152"/>
      <c r="G49" s="276"/>
      <c r="H49" s="27"/>
    </row>
    <row r="50" spans="1:8" ht="15">
      <c r="A50" s="27"/>
      <c r="B50" s="30"/>
      <c r="C50" s="279">
        <f>HYPERLINK("#'Inputs'!C54","Gasoline - Regular, Other")</f>
      </c>
      <c r="D50" s="30"/>
      <c r="E50" s="276"/>
      <c r="F50" s="285">
        <f>IF(Inputs!P54="Pass","Pass",IF(Inputs!P54="PassBecauseBlankAllowed","Pass",IF(Inputs!P54="PassBecauseNoConstraints","Pass","Fail")))</f>
      </c>
      <c r="G50" s="276"/>
      <c r="H50" s="27"/>
    </row>
    <row r="51" spans="1:8" ht="7.5" customHeight="1">
      <c r="A51" s="27"/>
      <c r="B51" s="30"/>
      <c r="C51" s="286"/>
      <c r="D51" s="30"/>
      <c r="E51" s="276"/>
      <c r="F51" s="152"/>
      <c r="G51" s="276"/>
      <c r="H51" s="27"/>
    </row>
    <row r="52" spans="1:8" ht="15" hidden="1">
      <c r="A52" s="27"/>
      <c r="B52" s="30"/>
      <c r="C52" s="286"/>
      <c r="D52" s="30"/>
      <c r="E52" s="276"/>
      <c r="F52" s="152"/>
      <c r="G52" s="276"/>
      <c r="H52" s="27"/>
    </row>
    <row r="53" spans="1:8" ht="15">
      <c r="A53" s="27"/>
      <c r="B53" s="30"/>
      <c r="C53" s="279">
        <f>HYPERLINK("#'Inputs'!C59","Diesel - Can you break out Direct Ship activity?")</f>
      </c>
      <c r="D53" s="30"/>
      <c r="E53" s="276"/>
      <c r="F53" s="285">
        <f>IF(Inputs!P59="Pass","Pass",IF(Inputs!P59="PassBecauseBlankAllowed","Pass",IF(Inputs!P59="PassBecauseNoConstraints","Pass","Fail")))</f>
      </c>
      <c r="G53" s="276"/>
      <c r="H53" s="27"/>
    </row>
    <row r="54" spans="1:8" ht="7.5" customHeight="1">
      <c r="A54" s="27"/>
      <c r="B54" s="30"/>
      <c r="C54" s="286"/>
      <c r="D54" s="30"/>
      <c r="E54" s="276"/>
      <c r="F54" s="152"/>
      <c r="G54" s="276"/>
      <c r="H54" s="27"/>
    </row>
    <row r="55" spans="1:8" ht="15" hidden="1">
      <c r="A55" s="27"/>
      <c r="B55" s="30"/>
      <c r="C55" s="286"/>
      <c r="D55" s="30"/>
      <c r="E55" s="276"/>
      <c r="F55" s="152"/>
      <c r="G55" s="276"/>
      <c r="H55" s="27"/>
    </row>
    <row r="56" spans="1:8" ht="15">
      <c r="A56" s="27"/>
      <c r="B56" s="30"/>
      <c r="C56" s="279">
        <f>HYPERLINK("#'Inputs'!C60","Diesel - Direct Ship")</f>
      </c>
      <c r="D56" s="30"/>
      <c r="E56" s="276"/>
      <c r="F56" s="285">
        <f>IF(Inputs!P60="Pass","Pass",IF(Inputs!P60="PassBecauseBlankAllowed","Pass",IF(Inputs!P60="PassBecauseNoConstraints","Pass","Fail")))</f>
      </c>
      <c r="G56" s="276"/>
      <c r="H56" s="27"/>
    </row>
    <row r="57" spans="1:8" ht="7.5" customHeight="1">
      <c r="A57" s="27"/>
      <c r="B57" s="30"/>
      <c r="C57" s="286"/>
      <c r="D57" s="30"/>
      <c r="E57" s="276"/>
      <c r="F57" s="152"/>
      <c r="G57" s="276"/>
      <c r="H57" s="27"/>
    </row>
    <row r="58" spans="1:8" ht="15" hidden="1">
      <c r="A58" s="27"/>
      <c r="B58" s="30"/>
      <c r="C58" s="286"/>
      <c r="D58" s="30"/>
      <c r="E58" s="276"/>
      <c r="F58" s="152"/>
      <c r="G58" s="276"/>
      <c r="H58" s="27"/>
    </row>
    <row r="59" spans="1:8" ht="15">
      <c r="A59" s="27"/>
      <c r="B59" s="30"/>
      <c r="C59" s="279">
        <f>HYPERLINK("#'Inputs'!C61","Diesel - Regular, Other")</f>
      </c>
      <c r="D59" s="30"/>
      <c r="E59" s="276"/>
      <c r="F59" s="285">
        <f>IF(Inputs!P61="Pass","Pass",IF(Inputs!P61="PassBecauseBlankAllowed","Pass",IF(Inputs!P61="PassBecauseNoConstraints","Pass","Fail")))</f>
      </c>
      <c r="G59" s="276"/>
      <c r="H59" s="27"/>
    </row>
    <row r="60" spans="1:8" ht="7.5" customHeight="1">
      <c r="A60" s="27"/>
      <c r="B60" s="30"/>
      <c r="C60" s="286"/>
      <c r="D60" s="30"/>
      <c r="E60" s="276"/>
      <c r="F60" s="152"/>
      <c r="G60" s="276"/>
      <c r="H60" s="27"/>
    </row>
    <row r="61" spans="1:8" ht="15" hidden="1">
      <c r="A61" s="27"/>
      <c r="B61" s="30"/>
      <c r="C61" s="286"/>
      <c r="D61" s="30"/>
      <c r="E61" s="276"/>
      <c r="F61" s="152"/>
      <c r="G61" s="276"/>
      <c r="H61" s="27"/>
    </row>
    <row r="62" spans="1:8" ht="15">
      <c r="A62" s="27"/>
      <c r="B62" s="30"/>
      <c r="C62" s="279">
        <f>HYPERLINK("#'Inputs'!C78","Feed")</f>
      </c>
      <c r="D62" s="30"/>
      <c r="E62" s="276"/>
      <c r="F62" s="285">
        <f>IF(Inputs!P78="Pass","Pass",IF(Inputs!P78="PassBecauseBlankAllowed","Pass",IF(Inputs!P78="PassBecauseNoConstraints","Pass","Fail")))</f>
      </c>
      <c r="G62" s="276"/>
      <c r="H62" s="27"/>
    </row>
    <row r="63" spans="1:8" ht="7.5" customHeight="1">
      <c r="A63" s="27"/>
      <c r="B63" s="30"/>
      <c r="C63" s="286"/>
      <c r="D63" s="30"/>
      <c r="E63" s="276"/>
      <c r="F63" s="152"/>
      <c r="G63" s="276"/>
      <c r="H63" s="27"/>
    </row>
    <row r="64" spans="1:8" ht="15" hidden="1">
      <c r="A64" s="27"/>
      <c r="B64" s="30"/>
      <c r="C64" s="286"/>
      <c r="D64" s="30"/>
      <c r="E64" s="276"/>
      <c r="F64" s="152"/>
      <c r="G64" s="276"/>
      <c r="H64" s="27"/>
    </row>
    <row r="65" spans="1:8" ht="15">
      <c r="A65" s="27"/>
      <c r="B65" s="30"/>
      <c r="C65" s="279">
        <f>HYPERLINK("#'Inputs'!C94","Corn - Can you break out Direct Ship activity?")</f>
      </c>
      <c r="D65" s="30"/>
      <c r="E65" s="276"/>
      <c r="F65" s="285">
        <f>IF(Inputs!P94="Pass","Pass",IF(Inputs!P94="PassBecauseBlankAllowed","Pass",IF(Inputs!P94="PassBecauseNoConstraints","Pass","Fail")))</f>
      </c>
      <c r="G65" s="276"/>
      <c r="H65" s="27"/>
    </row>
    <row r="66" spans="1:8" ht="7.5" customHeight="1">
      <c r="A66" s="27"/>
      <c r="B66" s="30"/>
      <c r="C66" s="286"/>
      <c r="D66" s="30"/>
      <c r="E66" s="276"/>
      <c r="F66" s="152"/>
      <c r="G66" s="276"/>
      <c r="H66" s="27"/>
    </row>
    <row r="67" spans="1:8" ht="15" hidden="1">
      <c r="A67" s="27"/>
      <c r="B67" s="30"/>
      <c r="C67" s="286"/>
      <c r="D67" s="30"/>
      <c r="E67" s="276"/>
      <c r="F67" s="152"/>
      <c r="G67" s="276"/>
      <c r="H67" s="27"/>
    </row>
    <row r="68" spans="1:8" ht="15">
      <c r="A68" s="27"/>
      <c r="B68" s="30"/>
      <c r="C68" s="279">
        <f>HYPERLINK("#'Inputs'!C95","Corn - Direct Ship")</f>
      </c>
      <c r="D68" s="30"/>
      <c r="E68" s="276"/>
      <c r="F68" s="285">
        <f>IF(Inputs!P95="Pass","Pass",IF(Inputs!P95="PassBecauseBlankAllowed","Pass",IF(Inputs!P95="PassBecauseNoConstraints","Pass","Fail")))</f>
      </c>
      <c r="G68" s="276"/>
      <c r="H68" s="27"/>
    </row>
    <row r="69" spans="1:8" ht="7.5" customHeight="1">
      <c r="A69" s="27"/>
      <c r="B69" s="30"/>
      <c r="C69" s="286"/>
      <c r="D69" s="30"/>
      <c r="E69" s="276"/>
      <c r="F69" s="152"/>
      <c r="G69" s="276"/>
      <c r="H69" s="27"/>
    </row>
    <row r="70" spans="1:8" ht="15" hidden="1">
      <c r="A70" s="27"/>
      <c r="B70" s="30"/>
      <c r="C70" s="286"/>
      <c r="D70" s="30"/>
      <c r="E70" s="276"/>
      <c r="F70" s="152"/>
      <c r="G70" s="276"/>
      <c r="H70" s="27"/>
    </row>
    <row r="71" spans="1:8" ht="15">
      <c r="A71" s="27"/>
      <c r="B71" s="30"/>
      <c r="C71" s="279">
        <f>HYPERLINK("#'Inputs'!C96","Corn - Regular, Other")</f>
      </c>
      <c r="D71" s="30"/>
      <c r="E71" s="276"/>
      <c r="F71" s="285">
        <f>IF(Inputs!P96="Pass","Pass",IF(Inputs!P96="PassBecauseBlankAllowed","Pass",IF(Inputs!P96="PassBecauseNoConstraints","Pass","Fail")))</f>
      </c>
      <c r="G71" s="276"/>
      <c r="H71" s="27"/>
    </row>
    <row r="72" spans="1:8" ht="7.5" customHeight="1">
      <c r="A72" s="27"/>
      <c r="B72" s="30"/>
      <c r="C72" s="286"/>
      <c r="D72" s="30"/>
      <c r="E72" s="276"/>
      <c r="F72" s="152"/>
      <c r="G72" s="276"/>
      <c r="H72" s="27"/>
    </row>
    <row r="73" spans="1:8" ht="15" hidden="1">
      <c r="A73" s="27"/>
      <c r="B73" s="30"/>
      <c r="C73" s="286"/>
      <c r="D73" s="30"/>
      <c r="E73" s="276"/>
      <c r="F73" s="152"/>
      <c r="G73" s="276"/>
      <c r="H73" s="27"/>
    </row>
    <row r="74" spans="1:8" ht="15">
      <c r="A74" s="27"/>
      <c r="B74" s="30"/>
      <c r="C74" s="279">
        <f>HYPERLINK("#'Inputs'!C101","Soybean - Can you break out Direct Ship activity?")</f>
      </c>
      <c r="D74" s="30"/>
      <c r="E74" s="276"/>
      <c r="F74" s="285">
        <f>IF(Inputs!P101="Pass","Pass",IF(Inputs!P101="PassBecauseBlankAllowed","Pass",IF(Inputs!P101="PassBecauseNoConstraints","Pass","Fail")))</f>
      </c>
      <c r="G74" s="276"/>
      <c r="H74" s="27"/>
    </row>
    <row r="75" spans="1:8" ht="7.5" customHeight="1">
      <c r="A75" s="27"/>
      <c r="B75" s="30"/>
      <c r="C75" s="286"/>
      <c r="D75" s="30"/>
      <c r="E75" s="276"/>
      <c r="F75" s="152"/>
      <c r="G75" s="276"/>
      <c r="H75" s="27"/>
    </row>
    <row r="76" spans="1:8" ht="15" hidden="1">
      <c r="A76" s="27"/>
      <c r="B76" s="30"/>
      <c r="C76" s="286"/>
      <c r="D76" s="30"/>
      <c r="E76" s="276"/>
      <c r="F76" s="152"/>
      <c r="G76" s="276"/>
      <c r="H76" s="27"/>
    </row>
    <row r="77" spans="1:8" ht="15">
      <c r="A77" s="27"/>
      <c r="B77" s="30"/>
      <c r="C77" s="279">
        <f>HYPERLINK("#'Inputs'!C102","Soybean - Direct Ship")</f>
      </c>
      <c r="D77" s="30"/>
      <c r="E77" s="276"/>
      <c r="F77" s="285">
        <f>IF(Inputs!P102="Pass","Pass",IF(Inputs!P102="PassBecauseBlankAllowed","Pass",IF(Inputs!P102="PassBecauseNoConstraints","Pass","Fail")))</f>
      </c>
      <c r="G77" s="276"/>
      <c r="H77" s="27"/>
    </row>
    <row r="78" spans="1:8" ht="7.5" customHeight="1">
      <c r="A78" s="27"/>
      <c r="B78" s="30"/>
      <c r="C78" s="286"/>
      <c r="D78" s="30"/>
      <c r="E78" s="276"/>
      <c r="F78" s="152"/>
      <c r="G78" s="276"/>
      <c r="H78" s="27"/>
    </row>
    <row r="79" spans="1:8" ht="15" hidden="1">
      <c r="A79" s="27"/>
      <c r="B79" s="30"/>
      <c r="C79" s="286"/>
      <c r="D79" s="30"/>
      <c r="E79" s="276"/>
      <c r="F79" s="152"/>
      <c r="G79" s="276"/>
      <c r="H79" s="27"/>
    </row>
    <row r="80" spans="1:8" ht="15">
      <c r="A80" s="27"/>
      <c r="B80" s="30"/>
      <c r="C80" s="279">
        <f>HYPERLINK("#'Inputs'!C103","Soybean - Regular, Other")</f>
      </c>
      <c r="D80" s="30"/>
      <c r="E80" s="276"/>
      <c r="F80" s="285">
        <f>IF(Inputs!P103="Pass","Pass",IF(Inputs!P103="PassBecauseBlankAllowed","Pass",IF(Inputs!P103="PassBecauseNoConstraints","Pass","Fail")))</f>
      </c>
      <c r="G80" s="276"/>
      <c r="H80" s="27"/>
    </row>
    <row r="81" spans="1:8" ht="7.5" customHeight="1">
      <c r="A81" s="27"/>
      <c r="B81" s="30"/>
      <c r="C81" s="286"/>
      <c r="D81" s="30"/>
      <c r="E81" s="276"/>
      <c r="F81" s="152"/>
      <c r="G81" s="276"/>
      <c r="H81" s="27"/>
    </row>
    <row r="82" spans="1:8" ht="15" hidden="1">
      <c r="A82" s="27"/>
      <c r="B82" s="30"/>
      <c r="C82" s="286"/>
      <c r="D82" s="30"/>
      <c r="E82" s="276"/>
      <c r="F82" s="152"/>
      <c r="G82" s="276"/>
      <c r="H82" s="27"/>
    </row>
    <row r="83" spans="1:8" ht="15">
      <c r="A83" s="27"/>
      <c r="B83" s="30"/>
      <c r="C83" s="279">
        <f>HYPERLINK("#'Inputs'!C108","Oats - Can you break out Direct Ship activity?")</f>
      </c>
      <c r="D83" s="30"/>
      <c r="E83" s="276"/>
      <c r="F83" s="285">
        <f>IF(Inputs!P108="Pass","Pass",IF(Inputs!P108="PassBecauseBlankAllowed","Pass",IF(Inputs!P108="PassBecauseNoConstraints","Pass","Fail")))</f>
      </c>
      <c r="G83" s="276"/>
      <c r="H83" s="27"/>
    </row>
    <row r="84" spans="1:8" ht="7.5" customHeight="1">
      <c r="A84" s="27"/>
      <c r="B84" s="30"/>
      <c r="C84" s="286"/>
      <c r="D84" s="30"/>
      <c r="E84" s="276"/>
      <c r="F84" s="152"/>
      <c r="G84" s="276"/>
      <c r="H84" s="27"/>
    </row>
    <row r="85" spans="1:8" ht="15" hidden="1">
      <c r="A85" s="27"/>
      <c r="B85" s="30"/>
      <c r="C85" s="286"/>
      <c r="D85" s="30"/>
      <c r="E85" s="276"/>
      <c r="F85" s="152"/>
      <c r="G85" s="276"/>
      <c r="H85" s="27"/>
    </row>
    <row r="86" spans="1:8" ht="15">
      <c r="A86" s="27"/>
      <c r="B86" s="30"/>
      <c r="C86" s="279">
        <f>HYPERLINK("#'Inputs'!C109","Oats - Direct Ship")</f>
      </c>
      <c r="D86" s="30"/>
      <c r="E86" s="276"/>
      <c r="F86" s="285">
        <f>IF(Inputs!P109="Pass","Pass",IF(Inputs!P109="PassBecauseBlankAllowed","Pass",IF(Inputs!P109="PassBecauseNoConstraints","Pass","Fail")))</f>
      </c>
      <c r="G86" s="276"/>
      <c r="H86" s="27"/>
    </row>
    <row r="87" spans="1:8" ht="7.5" customHeight="1">
      <c r="A87" s="27"/>
      <c r="B87" s="30"/>
      <c r="C87" s="286"/>
      <c r="D87" s="30"/>
      <c r="E87" s="276"/>
      <c r="F87" s="152"/>
      <c r="G87" s="276"/>
      <c r="H87" s="27"/>
    </row>
    <row r="88" spans="1:8" ht="15" hidden="1">
      <c r="A88" s="27"/>
      <c r="B88" s="30"/>
      <c r="C88" s="286"/>
      <c r="D88" s="30"/>
      <c r="E88" s="276"/>
      <c r="F88" s="152"/>
      <c r="G88" s="276"/>
      <c r="H88" s="27"/>
    </row>
    <row r="89" spans="1:8" ht="15">
      <c r="A89" s="27"/>
      <c r="B89" s="30"/>
      <c r="C89" s="279">
        <f>HYPERLINK("#'Inputs'!C110","Oats - Regular, Other")</f>
      </c>
      <c r="D89" s="30"/>
      <c r="E89" s="276"/>
      <c r="F89" s="285">
        <f>IF(Inputs!P110="Pass","Pass",IF(Inputs!P110="PassBecauseBlankAllowed","Pass",IF(Inputs!P110="PassBecauseNoConstraints","Pass","Fail")))</f>
      </c>
      <c r="G89" s="276"/>
      <c r="H89" s="27"/>
    </row>
    <row r="90" spans="1:8" ht="7.5" customHeight="1">
      <c r="A90" s="27"/>
      <c r="B90" s="30"/>
      <c r="C90" s="286"/>
      <c r="D90" s="30"/>
      <c r="E90" s="276"/>
      <c r="F90" s="152"/>
      <c r="G90" s="276"/>
      <c r="H90" s="27"/>
    </row>
    <row r="91" spans="1:8" ht="15" hidden="1">
      <c r="A91" s="27"/>
      <c r="B91" s="30"/>
      <c r="C91" s="286"/>
      <c r="D91" s="30"/>
      <c r="E91" s="276"/>
      <c r="F91" s="152"/>
      <c r="G91" s="276"/>
      <c r="H91" s="27"/>
    </row>
    <row r="92" spans="1:8" ht="15">
      <c r="A92" s="27"/>
      <c r="B92" s="30"/>
      <c r="C92" s="279">
        <f>HYPERLINK("#'Inputs'!C115","Milo - Can you break out Direct Ship activity?")</f>
      </c>
      <c r="D92" s="30"/>
      <c r="E92" s="276"/>
      <c r="F92" s="285">
        <f>IF(Inputs!P115="Pass","Pass",IF(Inputs!P115="PassBecauseBlankAllowed","Pass",IF(Inputs!P115="PassBecauseNoConstraints","Pass","Fail")))</f>
      </c>
      <c r="G92" s="276"/>
      <c r="H92" s="27"/>
    </row>
    <row r="93" spans="1:8" ht="7.5" customHeight="1">
      <c r="A93" s="27"/>
      <c r="B93" s="30"/>
      <c r="C93" s="286"/>
      <c r="D93" s="30"/>
      <c r="E93" s="276"/>
      <c r="F93" s="152"/>
      <c r="G93" s="276"/>
      <c r="H93" s="27"/>
    </row>
    <row r="94" spans="1:8" ht="15" hidden="1">
      <c r="A94" s="27"/>
      <c r="B94" s="30"/>
      <c r="C94" s="286"/>
      <c r="D94" s="30"/>
      <c r="E94" s="276"/>
      <c r="F94" s="152"/>
      <c r="G94" s="276"/>
      <c r="H94" s="27"/>
    </row>
    <row r="95" spans="1:8" ht="15">
      <c r="A95" s="27"/>
      <c r="B95" s="30"/>
      <c r="C95" s="279">
        <f>HYPERLINK("#'Inputs'!C116","Milo - Direct Ship")</f>
      </c>
      <c r="D95" s="30"/>
      <c r="E95" s="276"/>
      <c r="F95" s="285">
        <f>IF(Inputs!P116="Pass","Pass",IF(Inputs!P116="PassBecauseBlankAllowed","Pass",IF(Inputs!P116="PassBecauseNoConstraints","Pass","Fail")))</f>
      </c>
      <c r="G95" s="276"/>
      <c r="H95" s="27"/>
    </row>
    <row r="96" spans="1:8" ht="7.5" customHeight="1">
      <c r="A96" s="27"/>
      <c r="B96" s="30"/>
      <c r="C96" s="286"/>
      <c r="D96" s="30"/>
      <c r="E96" s="276"/>
      <c r="F96" s="152"/>
      <c r="G96" s="276"/>
      <c r="H96" s="27"/>
    </row>
    <row r="97" spans="1:8" ht="15" hidden="1">
      <c r="A97" s="27"/>
      <c r="B97" s="30"/>
      <c r="C97" s="286"/>
      <c r="D97" s="30"/>
      <c r="E97" s="276"/>
      <c r="F97" s="152"/>
      <c r="G97" s="276"/>
      <c r="H97" s="27"/>
    </row>
    <row r="98" spans="1:8" ht="15">
      <c r="A98" s="27"/>
      <c r="B98" s="30"/>
      <c r="C98" s="279">
        <f>HYPERLINK("#'Inputs'!C117","Milo - Regular, Other")</f>
      </c>
      <c r="D98" s="30"/>
      <c r="E98" s="276"/>
      <c r="F98" s="285">
        <f>IF(Inputs!P117="Pass","Pass",IF(Inputs!P117="PassBecauseBlankAllowed","Pass",IF(Inputs!P117="PassBecauseNoConstraints","Pass","Fail")))</f>
      </c>
      <c r="G98" s="276"/>
      <c r="H98" s="27"/>
    </row>
    <row r="99" spans="1:8" ht="7.5" customHeight="1">
      <c r="A99" s="27"/>
      <c r="B99" s="30"/>
      <c r="C99" s="286"/>
      <c r="D99" s="30"/>
      <c r="E99" s="276"/>
      <c r="F99" s="152"/>
      <c r="G99" s="276"/>
      <c r="H99" s="27"/>
    </row>
    <row r="100" spans="1:8" ht="15" hidden="1">
      <c r="A100" s="27"/>
      <c r="B100" s="30"/>
      <c r="C100" s="286"/>
      <c r="D100" s="30"/>
      <c r="E100" s="276"/>
      <c r="F100" s="152"/>
      <c r="G100" s="276"/>
      <c r="H100" s="27"/>
    </row>
    <row r="101" spans="1:8" ht="15">
      <c r="A101" s="27"/>
      <c r="B101" s="30"/>
      <c r="C101" s="279">
        <f>HYPERLINK("#'Inputs'!C122","Wheat - Can you break out Direct Ship activity?")</f>
      </c>
      <c r="D101" s="30"/>
      <c r="E101" s="276"/>
      <c r="F101" s="285">
        <f>IF(Inputs!P122="Pass","Pass",IF(Inputs!P122="PassBecauseBlankAllowed","Pass",IF(Inputs!P122="PassBecauseNoConstraints","Pass","Fail")))</f>
      </c>
      <c r="G101" s="276"/>
      <c r="H101" s="27"/>
    </row>
    <row r="102" spans="1:8" ht="7.5" customHeight="1">
      <c r="A102" s="27"/>
      <c r="B102" s="30"/>
      <c r="C102" s="286"/>
      <c r="D102" s="30"/>
      <c r="E102" s="276"/>
      <c r="F102" s="152"/>
      <c r="G102" s="276"/>
      <c r="H102" s="27"/>
    </row>
    <row r="103" spans="1:8" ht="15" hidden="1">
      <c r="A103" s="27"/>
      <c r="B103" s="30"/>
      <c r="C103" s="286"/>
      <c r="D103" s="30"/>
      <c r="E103" s="276"/>
      <c r="F103" s="152"/>
      <c r="G103" s="276"/>
      <c r="H103" s="27"/>
    </row>
    <row r="104" spans="1:8" ht="15">
      <c r="A104" s="27"/>
      <c r="B104" s="30"/>
      <c r="C104" s="279">
        <f>HYPERLINK("#'Inputs'!C123","Wheat - Direct Ship")</f>
      </c>
      <c r="D104" s="30"/>
      <c r="E104" s="276"/>
      <c r="F104" s="285">
        <f>IF(Inputs!P123="Pass","Pass",IF(Inputs!P123="PassBecauseBlankAllowed","Pass",IF(Inputs!P123="PassBecauseNoConstraints","Pass","Fail")))</f>
      </c>
      <c r="G104" s="276"/>
      <c r="H104" s="27"/>
    </row>
    <row r="105" spans="1:8" ht="7.5" customHeight="1">
      <c r="A105" s="27"/>
      <c r="B105" s="30"/>
      <c r="C105" s="286"/>
      <c r="D105" s="30"/>
      <c r="E105" s="276"/>
      <c r="F105" s="152"/>
      <c r="G105" s="276"/>
      <c r="H105" s="27"/>
    </row>
    <row r="106" spans="1:8" ht="15" hidden="1">
      <c r="A106" s="27"/>
      <c r="B106" s="30"/>
      <c r="C106" s="286"/>
      <c r="D106" s="30"/>
      <c r="E106" s="276"/>
      <c r="F106" s="152"/>
      <c r="G106" s="276"/>
      <c r="H106" s="27"/>
    </row>
    <row r="107" spans="1:8" ht="15">
      <c r="A107" s="27"/>
      <c r="B107" s="30"/>
      <c r="C107" s="279">
        <f>HYPERLINK("#'Inputs'!C124","Wheat - Regular, Other")</f>
      </c>
      <c r="D107" s="30"/>
      <c r="E107" s="276"/>
      <c r="F107" s="285">
        <f>IF(Inputs!P124="Pass","Pass",IF(Inputs!P124="PassBecauseBlankAllowed","Pass",IF(Inputs!P124="PassBecauseNoConstraints","Pass","Fail")))</f>
      </c>
      <c r="G107" s="276"/>
      <c r="H107" s="27"/>
    </row>
    <row r="108" spans="1:8" ht="7.5" customHeight="1">
      <c r="A108" s="27"/>
      <c r="B108" s="30"/>
      <c r="C108" s="286"/>
      <c r="D108" s="30"/>
      <c r="E108" s="276"/>
      <c r="F108" s="152"/>
      <c r="G108" s="276"/>
      <c r="H108" s="27"/>
    </row>
    <row r="109" spans="1:8" ht="15" hidden="1">
      <c r="A109" s="27"/>
      <c r="B109" s="30"/>
      <c r="C109" s="286"/>
      <c r="D109" s="30"/>
      <c r="E109" s="276"/>
      <c r="F109" s="152"/>
      <c r="G109" s="276"/>
      <c r="H109" s="27"/>
    </row>
    <row r="110" spans="1:8" ht="15">
      <c r="A110" s="27"/>
      <c r="B110" s="30"/>
      <c r="C110" s="279">
        <f>HYPERLINK("#'Inputs'!C146","Can you calculate the number of FTEs for the fiscal quarter?")</f>
      </c>
      <c r="D110" s="30"/>
      <c r="E110" s="276"/>
      <c r="F110" s="285">
        <f>IF(Inputs!P146="Pass","Pass",IF(Inputs!P146="PassBecauseBlankAllowed","Pass",IF(Inputs!P146="PassBecauseNoConstraints","Pass","Fail")))</f>
      </c>
      <c r="G110" s="276"/>
      <c r="H110" s="27"/>
    </row>
    <row r="111" spans="1:8" ht="7.5" customHeight="1">
      <c r="A111" s="27"/>
      <c r="B111" s="30"/>
      <c r="C111" s="286"/>
      <c r="D111" s="30"/>
      <c r="E111" s="276"/>
      <c r="F111" s="152"/>
      <c r="G111" s="276"/>
      <c r="H111" s="27"/>
    </row>
    <row r="112" spans="1:8" ht="15" hidden="1">
      <c r="A112" s="27"/>
      <c r="B112" s="30"/>
      <c r="C112" s="286"/>
      <c r="D112" s="30"/>
      <c r="E112" s="276"/>
      <c r="F112" s="152"/>
      <c r="G112" s="276"/>
      <c r="H112" s="27"/>
    </row>
    <row r="113" spans="1:8" ht="15">
      <c r="A113" s="27"/>
      <c r="B113" s="30"/>
      <c r="C113" s="279">
        <f>HYPERLINK("#'Inputs'!C147","If yes, can you break out FTEs by department?")</f>
      </c>
      <c r="D113" s="30"/>
      <c r="E113" s="276"/>
      <c r="F113" s="285">
        <f>IF(Inputs!P147="Pass","Pass",IF(Inputs!P147="PassBecauseBlankAllowed","Pass",IF(Inputs!P147="PassBecauseNoConstraints","Pass","Fail")))</f>
      </c>
      <c r="G113" s="276"/>
      <c r="H113" s="27"/>
    </row>
    <row r="114" spans="1:8" ht="7.5" customHeight="1">
      <c r="A114" s="27"/>
      <c r="B114" s="30"/>
      <c r="C114" s="286"/>
      <c r="D114" s="30"/>
      <c r="E114" s="276"/>
      <c r="F114" s="152"/>
      <c r="G114" s="276"/>
      <c r="H114" s="27"/>
    </row>
    <row r="115" spans="1:8" ht="15" hidden="1">
      <c r="A115" s="27"/>
      <c r="B115" s="30"/>
      <c r="C115" s="286"/>
      <c r="D115" s="30"/>
      <c r="E115" s="276"/>
      <c r="F115" s="152"/>
      <c r="G115" s="276"/>
      <c r="H115" s="27"/>
    </row>
    <row r="116" spans="1:8" ht="15">
      <c r="A116" s="27"/>
      <c r="B116" s="30"/>
      <c r="C116" s="279">
        <f>HYPERLINK("#'Inputs'!C158","Administration")</f>
      </c>
      <c r="D116" s="30"/>
      <c r="E116" s="276"/>
      <c r="F116" s="285">
        <f>IF(Inputs!P158="Pass","Pass",IF(Inputs!P158="PassBecauseBlankAllowed","Pass",IF(Inputs!P158="PassBecauseNoConstraints","Pass","Fail")))</f>
      </c>
      <c r="G116" s="276"/>
      <c r="H116" s="27"/>
    </row>
    <row r="117" spans="1:8" ht="7.5" customHeight="1">
      <c r="A117" s="27"/>
      <c r="B117" s="30"/>
      <c r="C117" s="286"/>
      <c r="D117" s="30"/>
      <c r="E117" s="276"/>
      <c r="F117" s="152"/>
      <c r="G117" s="276"/>
      <c r="H117" s="27"/>
    </row>
    <row r="118" spans="1:8" ht="15" hidden="1">
      <c r="A118" s="27"/>
      <c r="B118" s="30"/>
      <c r="C118" s="286"/>
      <c r="D118" s="30"/>
      <c r="E118" s="276"/>
      <c r="F118" s="152"/>
      <c r="G118" s="276"/>
      <c r="H118" s="27"/>
    </row>
    <row r="119" spans="1:8" ht="15">
      <c r="A119" s="27"/>
      <c r="B119" s="30"/>
      <c r="C119" s="279">
        <f>HYPERLINK("#'Inputs'!C159","Agronomy")</f>
      </c>
      <c r="D119" s="30"/>
      <c r="E119" s="276"/>
      <c r="F119" s="285">
        <f>IF(Inputs!P159="Pass","Pass",IF(Inputs!P159="PassBecauseBlankAllowed","Pass",IF(Inputs!P159="PassBecauseNoConstraints","Pass","Fail")))</f>
      </c>
      <c r="G119" s="276"/>
      <c r="H119" s="27"/>
    </row>
    <row r="120" spans="1:8" ht="7.5" customHeight="1">
      <c r="A120" s="27"/>
      <c r="B120" s="30"/>
      <c r="C120" s="286"/>
      <c r="D120" s="30"/>
      <c r="E120" s="276"/>
      <c r="F120" s="152"/>
      <c r="G120" s="276"/>
      <c r="H120" s="27"/>
    </row>
    <row r="121" spans="1:8" ht="15" hidden="1">
      <c r="A121" s="27"/>
      <c r="B121" s="30"/>
      <c r="C121" s="286"/>
      <c r="D121" s="30"/>
      <c r="E121" s="276"/>
      <c r="F121" s="152"/>
      <c r="G121" s="276"/>
      <c r="H121" s="27"/>
    </row>
    <row r="122" spans="1:8" ht="15">
      <c r="A122" s="27"/>
      <c r="B122" s="30"/>
      <c r="C122" s="279">
        <f>HYPERLINK("#'Inputs'!C160","Energy")</f>
      </c>
      <c r="D122" s="30"/>
      <c r="E122" s="276"/>
      <c r="F122" s="285">
        <f>IF(Inputs!P160="Pass","Pass",IF(Inputs!P160="PassBecauseBlankAllowed","Pass",IF(Inputs!P160="PassBecauseNoConstraints","Pass","Fail")))</f>
      </c>
      <c r="G122" s="276"/>
      <c r="H122" s="27"/>
    </row>
    <row r="123" spans="1:8" ht="7.5" customHeight="1">
      <c r="A123" s="27"/>
      <c r="B123" s="30"/>
      <c r="C123" s="286"/>
      <c r="D123" s="30"/>
      <c r="E123" s="276"/>
      <c r="F123" s="152"/>
      <c r="G123" s="276"/>
      <c r="H123" s="27"/>
    </row>
    <row r="124" spans="1:8" ht="15" hidden="1">
      <c r="A124" s="27"/>
      <c r="B124" s="30"/>
      <c r="C124" s="286"/>
      <c r="D124" s="30"/>
      <c r="E124" s="276"/>
      <c r="F124" s="152"/>
      <c r="G124" s="276"/>
      <c r="H124" s="27"/>
    </row>
    <row r="125" spans="1:8" ht="15">
      <c r="A125" s="27"/>
      <c r="B125" s="30"/>
      <c r="C125" s="279">
        <f>HYPERLINK("#'Inputs'!C161","Feed")</f>
      </c>
      <c r="D125" s="30"/>
      <c r="E125" s="276"/>
      <c r="F125" s="285">
        <f>IF(Inputs!P161="Pass","Pass",IF(Inputs!P161="PassBecauseBlankAllowed","Pass",IF(Inputs!P161="PassBecauseNoConstraints","Pass","Fail")))</f>
      </c>
      <c r="G125" s="276"/>
      <c r="H125" s="27"/>
    </row>
    <row r="126" spans="1:8" ht="7.5" customHeight="1">
      <c r="A126" s="27"/>
      <c r="B126" s="30"/>
      <c r="C126" s="286"/>
      <c r="D126" s="30"/>
      <c r="E126" s="276"/>
      <c r="F126" s="152"/>
      <c r="G126" s="276"/>
      <c r="H126" s="27"/>
    </row>
    <row r="127" spans="1:8" ht="15" hidden="1">
      <c r="A127" s="27"/>
      <c r="B127" s="30"/>
      <c r="C127" s="286"/>
      <c r="D127" s="30"/>
      <c r="E127" s="276"/>
      <c r="F127" s="152"/>
      <c r="G127" s="276"/>
      <c r="H127" s="27"/>
    </row>
    <row r="128" spans="1:8" ht="15">
      <c r="A128" s="27"/>
      <c r="B128" s="30"/>
      <c r="C128" s="279">
        <f>HYPERLINK("#'Inputs'!C162","Grain")</f>
      </c>
      <c r="D128" s="30"/>
      <c r="E128" s="276"/>
      <c r="F128" s="285">
        <f>IF(Inputs!P162="Pass","Pass",IF(Inputs!P162="PassBecauseBlankAllowed","Pass",IF(Inputs!P162="PassBecauseNoConstraints","Pass","Fail")))</f>
      </c>
      <c r="G128" s="276"/>
      <c r="H128" s="27"/>
    </row>
    <row r="129" spans="1:8" ht="7.5" customHeight="1">
      <c r="A129" s="27"/>
      <c r="B129" s="30"/>
      <c r="C129" s="286"/>
      <c r="D129" s="30"/>
      <c r="E129" s="276"/>
      <c r="F129" s="152"/>
      <c r="G129" s="276"/>
      <c r="H129" s="27"/>
    </row>
    <row r="130" spans="1:8" ht="15" hidden="1">
      <c r="A130" s="27"/>
      <c r="B130" s="30"/>
      <c r="C130" s="286"/>
      <c r="D130" s="30"/>
      <c r="E130" s="276"/>
      <c r="F130" s="152"/>
      <c r="G130" s="276"/>
      <c r="H130" s="27"/>
    </row>
    <row r="131" spans="1:8" ht="15">
      <c r="A131" s="27"/>
      <c r="B131" s="30"/>
      <c r="C131" s="279">
        <f>HYPERLINK("#'Inputs'!C163","Transportation")</f>
      </c>
      <c r="D131" s="30"/>
      <c r="E131" s="276"/>
      <c r="F131" s="285">
        <f>IF(Inputs!P163="Pass","Pass",IF(Inputs!P163="PassBecauseBlankAllowed","Pass",IF(Inputs!P163="PassBecauseNoConstraints","Pass","Fail")))</f>
      </c>
      <c r="G131" s="276"/>
      <c r="H131" s="27"/>
    </row>
    <row r="132" spans="1:8" ht="7.5" customHeight="1">
      <c r="A132" s="27"/>
      <c r="B132" s="30"/>
      <c r="C132" s="286"/>
      <c r="D132" s="30"/>
      <c r="E132" s="276"/>
      <c r="F132" s="152"/>
      <c r="G132" s="276"/>
      <c r="H132" s="27"/>
    </row>
    <row r="133" spans="1:8" ht="15" hidden="1">
      <c r="A133" s="27"/>
      <c r="B133" s="30"/>
      <c r="C133" s="286"/>
      <c r="D133" s="30"/>
      <c r="E133" s="276"/>
      <c r="F133" s="152"/>
      <c r="G133" s="276"/>
      <c r="H133" s="27"/>
    </row>
    <row r="134" spans="1:8" ht="15">
      <c r="A134" s="27"/>
      <c r="B134" s="30"/>
      <c r="C134" s="279">
        <f>HYPERLINK("#'Inputs'!C164","Other")</f>
      </c>
      <c r="D134" s="30"/>
      <c r="E134" s="276"/>
      <c r="F134" s="285">
        <f>IF(Inputs!P164="Pass","Pass",IF(Inputs!P164="PassBecauseBlankAllowed","Pass",IF(Inputs!P164="PassBecauseNoConstraints","Pass","Fail")))</f>
      </c>
      <c r="G134" s="276"/>
      <c r="H134" s="27"/>
    </row>
    <row r="135" spans="1:8" ht="7.5" customHeight="1">
      <c r="A135" s="27"/>
      <c r="B135" s="30"/>
      <c r="C135" s="286"/>
      <c r="D135" s="30"/>
      <c r="E135" s="276"/>
      <c r="F135" s="152"/>
      <c r="G135" s="276"/>
      <c r="H135" s="27"/>
    </row>
    <row r="136" spans="1:8" ht="15" hidden="1">
      <c r="A136" s="27"/>
      <c r="B136" s="30"/>
      <c r="C136" s="286"/>
      <c r="D136" s="30"/>
      <c r="E136" s="276"/>
      <c r="F136" s="152"/>
      <c r="G136" s="276"/>
      <c r="H136" s="27"/>
    </row>
    <row r="137" spans="1:8" ht="15">
      <c r="A137" s="27"/>
      <c r="B137" s="30"/>
      <c r="C137" s="279">
        <f>HYPERLINK("#'Inputs'!C179","Unused Revolver")</f>
      </c>
      <c r="D137" s="30"/>
      <c r="E137" s="276"/>
      <c r="F137" s="285">
        <f>IF(Inputs!P179="Pass","Pass",IF(Inputs!P179="PassBecauseBlankAllowed","Pass",IF(Inputs!P179="PassBecauseNoConstraints","Pass","Fail")))</f>
      </c>
      <c r="G137" s="276"/>
      <c r="H137" s="27"/>
    </row>
    <row r="138" spans="1:8" ht="7.5" customHeight="1">
      <c r="A138" s="27"/>
      <c r="B138" s="30"/>
      <c r="C138" s="286"/>
      <c r="D138" s="30"/>
      <c r="E138" s="276"/>
      <c r="F138" s="152"/>
      <c r="G138" s="276"/>
      <c r="H138" s="27"/>
    </row>
    <row r="139" spans="1:8" ht="15" customHeight="1">
      <c r="A139" s="27"/>
      <c r="B139" s="30"/>
      <c r="C139" s="42"/>
      <c r="D139" s="30"/>
      <c r="E139" s="276"/>
      <c r="F139" s="152"/>
      <c r="G139" s="276"/>
      <c r="H139" s="27"/>
    </row>
    <row r="140" spans="1:8" ht="37.5" customHeight="1">
      <c r="A140" s="27" t="s">
        <v>15</v>
      </c>
      <c r="B140" s="27" t="s">
        <v>15</v>
      </c>
      <c r="C140" s="27" t="s">
        <v>15</v>
      </c>
      <c r="D140" s="27" t="s">
        <v>15</v>
      </c>
      <c r="E140" s="27" t="s">
        <v>15</v>
      </c>
      <c r="F140" s="27" t="s">
        <v>15</v>
      </c>
      <c r="G140" s="27" t="s">
        <v>15</v>
      </c>
      <c r="H140" s="27" t="s">
        <v>15</v>
      </c>
    </row>
  </sheetData>
  <sheetProtection password="CB24" sheet="1" objects="1" scenarios="1"/>
  <mergeCells count="10">
    <mergeCell ref="A1:H1"/>
    <mergeCell ref="A140:H140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1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6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9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2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5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38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1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conditionalFormatting sqref="F44">
    <cfRule type="cellIs" priority="16" dxfId="1" operator="equal" stopIfTrue="1">
      <formula>"Fail"</formula>
    </cfRule>
    <cfRule type="cellIs" priority="17" dxfId="2" operator="equal" stopIfTrue="1">
      <formula>"Pass"</formula>
    </cfRule>
  </conditionalFormatting>
  <conditionalFormatting sqref="F47">
    <cfRule type="cellIs" priority="18" dxfId="1" operator="equal" stopIfTrue="1">
      <formula>"Fail"</formula>
    </cfRule>
    <cfRule type="cellIs" priority="19" dxfId="2" operator="equal" stopIfTrue="1">
      <formula>"Pass"</formula>
    </cfRule>
  </conditionalFormatting>
  <conditionalFormatting sqref="F50">
    <cfRule type="cellIs" priority="20" dxfId="1" operator="equal" stopIfTrue="1">
      <formula>"Fail"</formula>
    </cfRule>
    <cfRule type="cellIs" priority="21" dxfId="2" operator="equal" stopIfTrue="1">
      <formula>"Pass"</formula>
    </cfRule>
  </conditionalFormatting>
  <conditionalFormatting sqref="F53">
    <cfRule type="cellIs" priority="22" dxfId="1" operator="equal" stopIfTrue="1">
      <formula>"Fail"</formula>
    </cfRule>
    <cfRule type="cellIs" priority="23" dxfId="2" operator="equal" stopIfTrue="1">
      <formula>"Pass"</formula>
    </cfRule>
  </conditionalFormatting>
  <conditionalFormatting sqref="F56">
    <cfRule type="cellIs" priority="24" dxfId="1" operator="equal" stopIfTrue="1">
      <formula>"Fail"</formula>
    </cfRule>
    <cfRule type="cellIs" priority="25" dxfId="2" operator="equal" stopIfTrue="1">
      <formula>"Pass"</formula>
    </cfRule>
  </conditionalFormatting>
  <conditionalFormatting sqref="F59">
    <cfRule type="cellIs" priority="26" dxfId="1" operator="equal" stopIfTrue="1">
      <formula>"Fail"</formula>
    </cfRule>
    <cfRule type="cellIs" priority="27" dxfId="2" operator="equal" stopIfTrue="1">
      <formula>"Pass"</formula>
    </cfRule>
  </conditionalFormatting>
  <conditionalFormatting sqref="F62">
    <cfRule type="cellIs" priority="28" dxfId="1" operator="equal" stopIfTrue="1">
      <formula>"Fail"</formula>
    </cfRule>
    <cfRule type="cellIs" priority="29" dxfId="2" operator="equal" stopIfTrue="1">
      <formula>"Pass"</formula>
    </cfRule>
  </conditionalFormatting>
  <conditionalFormatting sqref="F65">
    <cfRule type="cellIs" priority="30" dxfId="1" operator="equal" stopIfTrue="1">
      <formula>"Fail"</formula>
    </cfRule>
    <cfRule type="cellIs" priority="31" dxfId="2" operator="equal" stopIfTrue="1">
      <formula>"Pass"</formula>
    </cfRule>
  </conditionalFormatting>
  <conditionalFormatting sqref="F68">
    <cfRule type="cellIs" priority="32" dxfId="1" operator="equal" stopIfTrue="1">
      <formula>"Fail"</formula>
    </cfRule>
    <cfRule type="cellIs" priority="33" dxfId="2" operator="equal" stopIfTrue="1">
      <formula>"Pass"</formula>
    </cfRule>
  </conditionalFormatting>
  <conditionalFormatting sqref="F71">
    <cfRule type="cellIs" priority="34" dxfId="1" operator="equal" stopIfTrue="1">
      <formula>"Fail"</formula>
    </cfRule>
    <cfRule type="cellIs" priority="35" dxfId="2" operator="equal" stopIfTrue="1">
      <formula>"Pass"</formula>
    </cfRule>
  </conditionalFormatting>
  <conditionalFormatting sqref="F74">
    <cfRule type="cellIs" priority="36" dxfId="1" operator="equal" stopIfTrue="1">
      <formula>"Fail"</formula>
    </cfRule>
    <cfRule type="cellIs" priority="37" dxfId="2" operator="equal" stopIfTrue="1">
      <formula>"Pass"</formula>
    </cfRule>
  </conditionalFormatting>
  <conditionalFormatting sqref="F77">
    <cfRule type="cellIs" priority="38" dxfId="1" operator="equal" stopIfTrue="1">
      <formula>"Fail"</formula>
    </cfRule>
    <cfRule type="cellIs" priority="39" dxfId="2" operator="equal" stopIfTrue="1">
      <formula>"Pass"</formula>
    </cfRule>
  </conditionalFormatting>
  <conditionalFormatting sqref="F80">
    <cfRule type="cellIs" priority="40" dxfId="1" operator="equal" stopIfTrue="1">
      <formula>"Fail"</formula>
    </cfRule>
    <cfRule type="cellIs" priority="41" dxfId="2" operator="equal" stopIfTrue="1">
      <formula>"Pass"</formula>
    </cfRule>
  </conditionalFormatting>
  <conditionalFormatting sqref="F83">
    <cfRule type="cellIs" priority="42" dxfId="1" operator="equal" stopIfTrue="1">
      <formula>"Fail"</formula>
    </cfRule>
    <cfRule type="cellIs" priority="43" dxfId="2" operator="equal" stopIfTrue="1">
      <formula>"Pass"</formula>
    </cfRule>
  </conditionalFormatting>
  <conditionalFormatting sqref="F86">
    <cfRule type="cellIs" priority="44" dxfId="1" operator="equal" stopIfTrue="1">
      <formula>"Fail"</formula>
    </cfRule>
    <cfRule type="cellIs" priority="45" dxfId="2" operator="equal" stopIfTrue="1">
      <formula>"Pass"</formula>
    </cfRule>
  </conditionalFormatting>
  <conditionalFormatting sqref="F89">
    <cfRule type="cellIs" priority="46" dxfId="1" operator="equal" stopIfTrue="1">
      <formula>"Fail"</formula>
    </cfRule>
    <cfRule type="cellIs" priority="47" dxfId="2" operator="equal" stopIfTrue="1">
      <formula>"Pass"</formula>
    </cfRule>
  </conditionalFormatting>
  <conditionalFormatting sqref="F92">
    <cfRule type="cellIs" priority="48" dxfId="1" operator="equal" stopIfTrue="1">
      <formula>"Fail"</formula>
    </cfRule>
    <cfRule type="cellIs" priority="49" dxfId="2" operator="equal" stopIfTrue="1">
      <formula>"Pass"</formula>
    </cfRule>
  </conditionalFormatting>
  <conditionalFormatting sqref="F95">
    <cfRule type="cellIs" priority="50" dxfId="1" operator="equal" stopIfTrue="1">
      <formula>"Fail"</formula>
    </cfRule>
    <cfRule type="cellIs" priority="51" dxfId="2" operator="equal" stopIfTrue="1">
      <formula>"Pass"</formula>
    </cfRule>
  </conditionalFormatting>
  <conditionalFormatting sqref="F98">
    <cfRule type="cellIs" priority="52" dxfId="1" operator="equal" stopIfTrue="1">
      <formula>"Fail"</formula>
    </cfRule>
    <cfRule type="cellIs" priority="53" dxfId="2" operator="equal" stopIfTrue="1">
      <formula>"Pass"</formula>
    </cfRule>
  </conditionalFormatting>
  <conditionalFormatting sqref="F101">
    <cfRule type="cellIs" priority="54" dxfId="1" operator="equal" stopIfTrue="1">
      <formula>"Fail"</formula>
    </cfRule>
    <cfRule type="cellIs" priority="55" dxfId="2" operator="equal" stopIfTrue="1">
      <formula>"Pass"</formula>
    </cfRule>
  </conditionalFormatting>
  <conditionalFormatting sqref="F104">
    <cfRule type="cellIs" priority="56" dxfId="1" operator="equal" stopIfTrue="1">
      <formula>"Fail"</formula>
    </cfRule>
    <cfRule type="cellIs" priority="57" dxfId="2" operator="equal" stopIfTrue="1">
      <formula>"Pass"</formula>
    </cfRule>
  </conditionalFormatting>
  <conditionalFormatting sqref="F107">
    <cfRule type="cellIs" priority="58" dxfId="1" operator="equal" stopIfTrue="1">
      <formula>"Fail"</formula>
    </cfRule>
    <cfRule type="cellIs" priority="59" dxfId="2" operator="equal" stopIfTrue="1">
      <formula>"Pass"</formula>
    </cfRule>
  </conditionalFormatting>
  <conditionalFormatting sqref="F110">
    <cfRule type="cellIs" priority="60" dxfId="1" operator="equal" stopIfTrue="1">
      <formula>"Fail"</formula>
    </cfRule>
    <cfRule type="cellIs" priority="61" dxfId="2" operator="equal" stopIfTrue="1">
      <formula>"Pass"</formula>
    </cfRule>
  </conditionalFormatting>
  <conditionalFormatting sqref="F113">
    <cfRule type="cellIs" priority="62" dxfId="1" operator="equal" stopIfTrue="1">
      <formula>"Fail"</formula>
    </cfRule>
    <cfRule type="cellIs" priority="63" dxfId="2" operator="equal" stopIfTrue="1">
      <formula>"Pass"</formula>
    </cfRule>
  </conditionalFormatting>
  <conditionalFormatting sqref="F116">
    <cfRule type="cellIs" priority="64" dxfId="1" operator="equal" stopIfTrue="1">
      <formula>"Fail"</formula>
    </cfRule>
    <cfRule type="cellIs" priority="65" dxfId="2" operator="equal" stopIfTrue="1">
      <formula>"Pass"</formula>
    </cfRule>
  </conditionalFormatting>
  <conditionalFormatting sqref="F119">
    <cfRule type="cellIs" priority="66" dxfId="1" operator="equal" stopIfTrue="1">
      <formula>"Fail"</formula>
    </cfRule>
    <cfRule type="cellIs" priority="67" dxfId="2" operator="equal" stopIfTrue="1">
      <formula>"Pass"</formula>
    </cfRule>
  </conditionalFormatting>
  <conditionalFormatting sqref="F122">
    <cfRule type="cellIs" priority="68" dxfId="1" operator="equal" stopIfTrue="1">
      <formula>"Fail"</formula>
    </cfRule>
    <cfRule type="cellIs" priority="69" dxfId="2" operator="equal" stopIfTrue="1">
      <formula>"Pass"</formula>
    </cfRule>
  </conditionalFormatting>
  <conditionalFormatting sqref="F125">
    <cfRule type="cellIs" priority="70" dxfId="1" operator="equal" stopIfTrue="1">
      <formula>"Fail"</formula>
    </cfRule>
    <cfRule type="cellIs" priority="71" dxfId="2" operator="equal" stopIfTrue="1">
      <formula>"Pass"</formula>
    </cfRule>
  </conditionalFormatting>
  <conditionalFormatting sqref="F128">
    <cfRule type="cellIs" priority="72" dxfId="1" operator="equal" stopIfTrue="1">
      <formula>"Fail"</formula>
    </cfRule>
    <cfRule type="cellIs" priority="73" dxfId="2" operator="equal" stopIfTrue="1">
      <formula>"Pass"</formula>
    </cfRule>
  </conditionalFormatting>
  <conditionalFormatting sqref="F131">
    <cfRule type="cellIs" priority="74" dxfId="1" operator="equal" stopIfTrue="1">
      <formula>"Fail"</formula>
    </cfRule>
    <cfRule type="cellIs" priority="75" dxfId="2" operator="equal" stopIfTrue="1">
      <formula>"Pass"</formula>
    </cfRule>
  </conditionalFormatting>
  <conditionalFormatting sqref="F134">
    <cfRule type="cellIs" priority="76" dxfId="1" operator="equal" stopIfTrue="1">
      <formula>"Fail"</formula>
    </cfRule>
    <cfRule type="cellIs" priority="77" dxfId="2" operator="equal" stopIfTrue="1">
      <formula>"Pass"</formula>
    </cfRule>
  </conditionalFormatting>
  <conditionalFormatting sqref="F137">
    <cfRule type="cellIs" priority="78" dxfId="1" operator="equal" stopIfTrue="1">
      <formula>"Fail"</formula>
    </cfRule>
    <cfRule type="cellIs" priority="79" dxfId="2" operator="equal" stopIfTrue="1">
      <formula>"Pass"</formula>
    </cfRule>
  </conditionalFormatting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survey/farm-supply-quarterly/2023-Q1-Q4-v004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2023 Operating Metrics Survey</dc:title>
  <dc:subject>Copyright (c) 2022 CoMetrics. All rights reserved.</dc:subject>
  <dc:creator>CoMetrics</dc:creator>
  <cp:keywords>https://www.cometrics.com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